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utinda\Desktop\mike\triagle\"/>
    </mc:Choice>
  </mc:AlternateContent>
  <xr:revisionPtr revIDLastSave="0" documentId="13_ncr:1_{A562A8B0-997F-4DAE-B339-42E4EDAB922A}" xr6:coauthVersionLast="45" xr6:coauthVersionMax="45" xr10:uidLastSave="{00000000-0000-0000-0000-000000000000}"/>
  <bookViews>
    <workbookView xWindow="-120" yWindow="-120" windowWidth="20730" windowHeight="11160" firstSheet="4" activeTab="4" xr2:uid="{DA3AAE20-D86C-433F-BE89-39B41AEB0E53}"/>
  </bookViews>
  <sheets>
    <sheet name="Chart of Accounts    " sheetId="1" r:id="rId1"/>
    <sheet name="posting in Ledger" sheetId="5" r:id="rId2"/>
    <sheet name="T-account" sheetId="2" r:id="rId3"/>
    <sheet name="Adjusted trial balance " sheetId="4" r:id="rId4"/>
    <sheet name="income statement" sheetId="6" r:id="rId5"/>
    <sheet name="Statement of Changes in Equity" sheetId="7" r:id="rId6"/>
    <sheet name="Statement of Financial Position" sheetId="8" r:id="rId7"/>
    <sheet name="closing journal entries" sheetId="9" r:id="rId8"/>
    <sheet name="closing entries to T account" sheetId="10" r:id="rId9"/>
    <sheet name="post-closing Trial Balance" sheetId="11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6" i="11" l="1"/>
  <c r="A26" i="11"/>
  <c r="B25" i="11"/>
  <c r="A25" i="11"/>
  <c r="A24" i="11"/>
  <c r="B24" i="11"/>
  <c r="B23" i="11"/>
  <c r="A23" i="11"/>
  <c r="B22" i="11"/>
  <c r="A22" i="11"/>
  <c r="B21" i="11"/>
  <c r="A21" i="11"/>
  <c r="B20" i="11"/>
  <c r="A20" i="11"/>
  <c r="B19" i="11"/>
  <c r="A19" i="11"/>
  <c r="B18" i="11"/>
  <c r="A18" i="11"/>
  <c r="C17" i="11"/>
  <c r="A17" i="11"/>
  <c r="F24" i="10"/>
  <c r="C25" i="8"/>
  <c r="C10" i="8"/>
  <c r="A16" i="11"/>
  <c r="C14" i="11"/>
  <c r="A14" i="11"/>
  <c r="C13" i="11"/>
  <c r="A13" i="11"/>
  <c r="C12" i="11"/>
  <c r="A12" i="11"/>
  <c r="C11" i="11"/>
  <c r="A11" i="11"/>
  <c r="C10" i="11"/>
  <c r="A10" i="11"/>
  <c r="C9" i="11"/>
  <c r="A9" i="11"/>
  <c r="B8" i="11"/>
  <c r="A8" i="11"/>
  <c r="B7" i="11"/>
  <c r="A7" i="11"/>
  <c r="B6" i="11"/>
  <c r="A6" i="11"/>
  <c r="B5" i="11"/>
  <c r="A5" i="11"/>
  <c r="B4" i="11"/>
  <c r="A4" i="11"/>
  <c r="B3" i="11"/>
  <c r="A3" i="11"/>
  <c r="O16" i="10"/>
  <c r="O12" i="10"/>
  <c r="O8" i="10"/>
  <c r="O3" i="10"/>
  <c r="K29" i="10"/>
  <c r="K24" i="10"/>
  <c r="K20" i="10"/>
  <c r="K16" i="10"/>
  <c r="K12" i="10"/>
  <c r="L7" i="10"/>
  <c r="L3" i="10"/>
  <c r="C16" i="11" s="1"/>
  <c r="G30" i="10"/>
  <c r="G20" i="10"/>
  <c r="G16" i="10"/>
  <c r="G12" i="10"/>
  <c r="G7" i="10"/>
  <c r="G3" i="10"/>
  <c r="C30" i="10"/>
  <c r="B26" i="10"/>
  <c r="B20" i="10"/>
  <c r="B16" i="10"/>
  <c r="B12" i="10"/>
  <c r="B7" i="10"/>
  <c r="B3" i="10"/>
  <c r="B16" i="6"/>
  <c r="C23" i="8"/>
  <c r="C25" i="4"/>
  <c r="G34" i="2"/>
  <c r="C56" i="2"/>
  <c r="C29" i="11" l="1"/>
  <c r="B29" i="11"/>
  <c r="F11" i="7"/>
  <c r="C15" i="8"/>
  <c r="G5" i="7"/>
  <c r="G8" i="7"/>
  <c r="G9" i="7"/>
  <c r="G10" i="7"/>
  <c r="D11" i="7"/>
  <c r="D4" i="7"/>
  <c r="G4" i="7" s="1"/>
  <c r="B8" i="6"/>
  <c r="B69" i="5"/>
  <c r="F62" i="5"/>
  <c r="C84" i="2"/>
  <c r="C3" i="2"/>
  <c r="D15" i="4" s="1"/>
  <c r="C22" i="8" s="1"/>
  <c r="G40" i="2"/>
  <c r="B75" i="2"/>
  <c r="C85" i="2" s="1"/>
  <c r="B73" i="2"/>
  <c r="A62" i="5"/>
  <c r="C60" i="2"/>
  <c r="H60" i="2"/>
  <c r="H62" i="2" s="1"/>
  <c r="C21" i="4" s="1"/>
  <c r="B9" i="6" s="1"/>
  <c r="D10" i="4"/>
  <c r="C14" i="8" s="1"/>
  <c r="F50" i="2"/>
  <c r="F56" i="2" s="1"/>
  <c r="F62" i="2" s="1"/>
  <c r="F67" i="2" s="1"/>
  <c r="F71" i="2" s="1"/>
  <c r="A50" i="2"/>
  <c r="A56" i="2" s="1"/>
  <c r="A63" i="2" s="1"/>
  <c r="C49" i="2"/>
  <c r="B44" i="2"/>
  <c r="B28" i="2"/>
  <c r="C7" i="4" s="1"/>
  <c r="C8" i="8" s="1"/>
  <c r="B34" i="2"/>
  <c r="C8" i="4" s="1"/>
  <c r="C9" i="8" s="1"/>
  <c r="A34" i="2"/>
  <c r="E60" i="5"/>
  <c r="B60" i="5"/>
  <c r="F57" i="5"/>
  <c r="F52" i="5"/>
  <c r="A57" i="5" s="1"/>
  <c r="A52" i="5"/>
  <c r="E40" i="5"/>
  <c r="A40" i="5"/>
  <c r="F9" i="5" s="1"/>
  <c r="E39" i="5"/>
  <c r="E35" i="5"/>
  <c r="B13" i="5" s="1"/>
  <c r="B35" i="5"/>
  <c r="E46" i="5" s="1"/>
  <c r="A34" i="5"/>
  <c r="B30" i="5"/>
  <c r="A30" i="5"/>
  <c r="A29" i="5"/>
  <c r="F24" i="5"/>
  <c r="A23" i="5"/>
  <c r="E20" i="5"/>
  <c r="E18" i="5"/>
  <c r="A17" i="5"/>
  <c r="B11" i="5"/>
  <c r="F10" i="5"/>
  <c r="B10" i="5"/>
  <c r="E3" i="5" s="1"/>
  <c r="A10" i="5"/>
  <c r="F18" i="5" s="1"/>
  <c r="A9" i="5"/>
  <c r="A8" i="5"/>
  <c r="A7" i="5"/>
  <c r="E4" i="5"/>
  <c r="E2" i="5"/>
  <c r="B9" i="5" s="1"/>
  <c r="E1" i="5"/>
  <c r="A1" i="5"/>
  <c r="G47" i="2"/>
  <c r="G70" i="2"/>
  <c r="C70" i="2" s="1"/>
  <c r="C71" i="2" s="1"/>
  <c r="H12" i="2"/>
  <c r="G27" i="2"/>
  <c r="B48" i="2"/>
  <c r="H11" i="2" s="1"/>
  <c r="G4" i="2"/>
  <c r="H66" i="2"/>
  <c r="H67" i="2" s="1"/>
  <c r="D11" i="4" s="1"/>
  <c r="C43" i="2"/>
  <c r="G54" i="2" s="1"/>
  <c r="G55" i="2" s="1"/>
  <c r="G56" i="2" s="1"/>
  <c r="C23" i="4" s="1"/>
  <c r="B11" i="6" s="1"/>
  <c r="B38" i="2"/>
  <c r="G48" i="2"/>
  <c r="G50" i="2" s="1"/>
  <c r="C22" i="4" s="1"/>
  <c r="B10" i="6" s="1"/>
  <c r="G43" i="2"/>
  <c r="C15" i="2" s="1"/>
  <c r="C13" i="2"/>
  <c r="B13" i="6"/>
  <c r="C12" i="2"/>
  <c r="G3" i="2" s="1"/>
  <c r="B12" i="2"/>
  <c r="H25" i="2" s="1"/>
  <c r="G25" i="2"/>
  <c r="G1" i="2"/>
  <c r="G2" i="2"/>
  <c r="B60" i="2"/>
  <c r="B62" i="2" s="1"/>
  <c r="B11" i="2"/>
  <c r="B42" i="2"/>
  <c r="B37" i="2"/>
  <c r="B31" i="2"/>
  <c r="B24" i="2"/>
  <c r="B9" i="2"/>
  <c r="B1" i="2"/>
  <c r="C38" i="2"/>
  <c r="C39" i="2" s="1"/>
  <c r="B10" i="2"/>
  <c r="C86" i="2" l="1"/>
  <c r="C83" i="2"/>
  <c r="C82" i="2"/>
  <c r="H13" i="2"/>
  <c r="H14" i="2" s="1"/>
  <c r="D79" i="2" s="1"/>
  <c r="D89" i="2" s="1"/>
  <c r="G28" i="2"/>
  <c r="H27" i="2" s="1"/>
  <c r="G29" i="2" s="1"/>
  <c r="C4" i="4" s="1"/>
  <c r="C5" i="8" s="1"/>
  <c r="G45" i="2"/>
  <c r="C17" i="4" s="1"/>
  <c r="G71" i="2"/>
  <c r="B12" i="6"/>
  <c r="C61" i="2"/>
  <c r="B63" i="2" s="1"/>
  <c r="C6" i="8" s="1"/>
  <c r="B66" i="2"/>
  <c r="B67" i="2" s="1"/>
  <c r="D9" i="4" s="1"/>
  <c r="C44" i="2"/>
  <c r="B45" i="2" s="1"/>
  <c r="C6" i="4" s="1"/>
  <c r="C7" i="8" s="1"/>
  <c r="D13" i="4"/>
  <c r="C17" i="8" s="1"/>
  <c r="B39" i="2"/>
  <c r="C40" i="2" s="1"/>
  <c r="D14" i="4" s="1"/>
  <c r="C18" i="8" s="1"/>
  <c r="B49" i="2"/>
  <c r="C50" i="2" s="1"/>
  <c r="D12" i="4" s="1"/>
  <c r="C16" i="8" s="1"/>
  <c r="B20" i="2"/>
  <c r="A67" i="2"/>
  <c r="A71" i="2"/>
  <c r="A75" i="2" s="1"/>
  <c r="C11" i="2"/>
  <c r="C20" i="2" s="1"/>
  <c r="B21" i="2" s="1"/>
  <c r="C3" i="4" s="1"/>
  <c r="C4" i="8" s="1"/>
  <c r="G5" i="2"/>
  <c r="G6" i="2" s="1"/>
  <c r="G7" i="2" s="1"/>
  <c r="C19" i="8" l="1"/>
  <c r="C26" i="4"/>
  <c r="B14" i="6" s="1"/>
  <c r="C87" i="2"/>
  <c r="D18" i="4"/>
  <c r="B4" i="6" s="1"/>
  <c r="C11" i="8"/>
  <c r="C19" i="4"/>
  <c r="C80" i="2"/>
  <c r="C88" i="2" s="1"/>
  <c r="D90" i="2" s="1"/>
  <c r="D27" i="4" s="1"/>
  <c r="D29" i="4" s="1"/>
  <c r="C29" i="4" l="1"/>
  <c r="B7" i="6"/>
  <c r="B18" i="6" s="1"/>
  <c r="G6" i="7" l="1"/>
  <c r="C24" i="8"/>
  <c r="C27" i="8" s="1"/>
  <c r="G11" i="7" l="1"/>
</calcChain>
</file>

<file path=xl/sharedStrings.xml><?xml version="1.0" encoding="utf-8"?>
<sst xmlns="http://schemas.openxmlformats.org/spreadsheetml/2006/main" count="276" uniqueCount="83">
  <si>
    <t>Cash</t>
  </si>
  <si>
    <t>Supplies</t>
  </si>
  <si>
    <t>Liabilities</t>
  </si>
  <si>
    <t xml:space="preserve">Dividends Declared </t>
  </si>
  <si>
    <t>Accounts payable</t>
  </si>
  <si>
    <t>Revenue</t>
  </si>
  <si>
    <t xml:space="preserve">Expenses </t>
  </si>
  <si>
    <t>salaries Expenses</t>
  </si>
  <si>
    <t xml:space="preserve">supplies Expenses </t>
  </si>
  <si>
    <t>Depreciation Expense</t>
  </si>
  <si>
    <t>interest Expense</t>
  </si>
  <si>
    <t>insurance Expense</t>
  </si>
  <si>
    <t>utilities Expense</t>
  </si>
  <si>
    <t>Repairs Expense</t>
  </si>
  <si>
    <t>income tax expense</t>
  </si>
  <si>
    <t xml:space="preserve">income summary </t>
  </si>
  <si>
    <t xml:space="preserve">Chart of Accounts </t>
  </si>
  <si>
    <t xml:space="preserve">Assets </t>
  </si>
  <si>
    <t>Accounts Receivable</t>
  </si>
  <si>
    <t>Prepaid Insurance</t>
  </si>
  <si>
    <t>Land</t>
  </si>
  <si>
    <t>Buildings</t>
  </si>
  <si>
    <t>Accumulated Depreciation-Buildings</t>
  </si>
  <si>
    <t>Accounts Payable</t>
  </si>
  <si>
    <t>Salaries Payable</t>
  </si>
  <si>
    <t>Unearned Revenue</t>
  </si>
  <si>
    <t>Income Tax Payable</t>
  </si>
  <si>
    <t>Mortgage Payable</t>
  </si>
  <si>
    <t>Owners’ Equity</t>
  </si>
  <si>
    <t>Common Shares</t>
  </si>
  <si>
    <t xml:space="preserve">Retained Earnings </t>
  </si>
  <si>
    <t>Veterinary Service Revenue</t>
  </si>
  <si>
    <t>Common shares</t>
  </si>
  <si>
    <t xml:space="preserve">land </t>
  </si>
  <si>
    <t>Mortgage</t>
  </si>
  <si>
    <t xml:space="preserve">Prepaid insurance </t>
  </si>
  <si>
    <t xml:space="preserve">Building </t>
  </si>
  <si>
    <t>Salaries Expense</t>
  </si>
  <si>
    <t>Income tax expense</t>
  </si>
  <si>
    <t>TRIAL BALANCE</t>
  </si>
  <si>
    <t>Bal bd</t>
  </si>
  <si>
    <t>bal bd</t>
  </si>
  <si>
    <t xml:space="preserve">Debit </t>
  </si>
  <si>
    <t>Credit</t>
  </si>
  <si>
    <t>Revenues</t>
  </si>
  <si>
    <t>Balance bd</t>
  </si>
  <si>
    <t>Income statement</t>
  </si>
  <si>
    <t>for the period ending 31 May</t>
  </si>
  <si>
    <t xml:space="preserve">Item </t>
  </si>
  <si>
    <t>Amount</t>
  </si>
  <si>
    <t xml:space="preserve">Revenue </t>
  </si>
  <si>
    <t xml:space="preserve">Total expenses </t>
  </si>
  <si>
    <t xml:space="preserve">Net Income </t>
  </si>
  <si>
    <t>Statement of Change in Equity</t>
  </si>
  <si>
    <t>Beginning balance</t>
  </si>
  <si>
    <t>Preferred stock</t>
  </si>
  <si>
    <t>common stock</t>
  </si>
  <si>
    <t xml:space="preserve">Additional capital </t>
  </si>
  <si>
    <t xml:space="preserve">Retained earnings </t>
  </si>
  <si>
    <t>Issuance of stock</t>
  </si>
  <si>
    <t>Dividends</t>
  </si>
  <si>
    <t xml:space="preserve">other </t>
  </si>
  <si>
    <t>Net Income (net profit loss)</t>
  </si>
  <si>
    <t xml:space="preserve">Ending balance </t>
  </si>
  <si>
    <t xml:space="preserve">Total </t>
  </si>
  <si>
    <t xml:space="preserve">for the period ending may 31st </t>
  </si>
  <si>
    <t>statement of financial position</t>
  </si>
  <si>
    <t>as at 31st may</t>
  </si>
  <si>
    <t>Asset</t>
  </si>
  <si>
    <t xml:space="preserve">Liabilities </t>
  </si>
  <si>
    <t xml:space="preserve">Owners Equity </t>
  </si>
  <si>
    <t xml:space="preserve">Dividends declared </t>
  </si>
  <si>
    <t xml:space="preserve">Total Assets </t>
  </si>
  <si>
    <t xml:space="preserve">Total Liabilities </t>
  </si>
  <si>
    <t>Total Liabilities and Owners Equity</t>
  </si>
  <si>
    <t>Owners Equity (changes)</t>
  </si>
  <si>
    <t>Retained Earnings</t>
  </si>
  <si>
    <t xml:space="preserve">Income summary </t>
  </si>
  <si>
    <t xml:space="preserve">Dividends expense </t>
  </si>
  <si>
    <t xml:space="preserve">Post closing trial balance </t>
  </si>
  <si>
    <t>DEBIT</t>
  </si>
  <si>
    <t>CREDIT</t>
  </si>
  <si>
    <t xml:space="preserve">retained earnings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</si>
</sst>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i/>
      <u val="singleAccounting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0" borderId="3" xfId="0" applyBorder="1"/>
    <xf numFmtId="43" fontId="0" fillId="0" borderId="0" xfId="1" applyFont="1"/>
    <xf numFmtId="43" fontId="0" fillId="0" borderId="1" xfId="1" applyFont="1" applyBorder="1"/>
    <xf numFmtId="43" fontId="0" fillId="0" borderId="2" xfId="1" applyFont="1" applyBorder="1"/>
    <xf numFmtId="43" fontId="0" fillId="0" borderId="3" xfId="1" applyFont="1" applyBorder="1"/>
    <xf numFmtId="2" fontId="0" fillId="0" borderId="0" xfId="1" applyNumberFormat="1" applyFont="1"/>
    <xf numFmtId="2" fontId="0" fillId="0" borderId="3" xfId="1" applyNumberFormat="1" applyFont="1" applyBorder="1"/>
    <xf numFmtId="43" fontId="0" fillId="0" borderId="0" xfId="1" applyFont="1" applyAlignment="1">
      <alignment horizontal="center"/>
    </xf>
    <xf numFmtId="164" fontId="0" fillId="0" borderId="0" xfId="1" applyNumberFormat="1" applyFont="1"/>
    <xf numFmtId="43" fontId="0" fillId="0" borderId="2" xfId="1" applyFont="1" applyBorder="1" applyAlignment="1">
      <alignment horizontal="center"/>
    </xf>
    <xf numFmtId="43" fontId="0" fillId="0" borderId="3" xfId="1" applyFont="1" applyBorder="1" applyAlignment="1">
      <alignment horizontal="center"/>
    </xf>
    <xf numFmtId="164" fontId="2" fillId="0" borderId="4" xfId="1" applyNumberFormat="1" applyFont="1" applyBorder="1" applyAlignment="1"/>
    <xf numFmtId="43" fontId="2" fillId="0" borderId="4" xfId="1" applyFont="1" applyBorder="1" applyAlignment="1">
      <alignment horizontal="center"/>
    </xf>
    <xf numFmtId="2" fontId="2" fillId="0" borderId="0" xfId="1" applyNumberFormat="1" applyFont="1"/>
    <xf numFmtId="43" fontId="2" fillId="0" borderId="0" xfId="1" applyFont="1"/>
    <xf numFmtId="0" fontId="2" fillId="0" borderId="0" xfId="0" applyFont="1"/>
    <xf numFmtId="164" fontId="2" fillId="0" borderId="0" xfId="1" applyNumberFormat="1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vertical="center"/>
    </xf>
    <xf numFmtId="43" fontId="5" fillId="0" borderId="0" xfId="1" applyFont="1"/>
    <xf numFmtId="43" fontId="5" fillId="0" borderId="3" xfId="1" applyFont="1" applyBorder="1" applyAlignment="1">
      <alignment horizontal="center"/>
    </xf>
    <xf numFmtId="43" fontId="6" fillId="0" borderId="0" xfId="1" applyFont="1"/>
    <xf numFmtId="43" fontId="6" fillId="0" borderId="3" xfId="1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0" xfId="1" applyFont="1" applyBorder="1"/>
    <xf numFmtId="43" fontId="5" fillId="0" borderId="3" xfId="1" applyFont="1" applyBorder="1"/>
    <xf numFmtId="43" fontId="5" fillId="0" borderId="5" xfId="1" applyFont="1" applyBorder="1"/>
    <xf numFmtId="43" fontId="5" fillId="0" borderId="0" xfId="1" applyFont="1" applyAlignment="1">
      <alignment horizontal="center"/>
    </xf>
    <xf numFmtId="43" fontId="5" fillId="0" borderId="0" xfId="1" applyFont="1" applyBorder="1" applyAlignment="1">
      <alignment horizontal="center"/>
    </xf>
    <xf numFmtId="43" fontId="5" fillId="0" borderId="0" xfId="1" applyFont="1" applyBorder="1"/>
    <xf numFmtId="43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/>
    </xf>
    <xf numFmtId="43" fontId="0" fillId="0" borderId="0" xfId="0" applyNumberFormat="1"/>
    <xf numFmtId="43" fontId="5" fillId="0" borderId="1" xfId="1" applyFont="1" applyBorder="1"/>
    <xf numFmtId="43" fontId="5" fillId="0" borderId="2" xfId="1" applyFont="1" applyBorder="1"/>
    <xf numFmtId="43" fontId="5" fillId="0" borderId="2" xfId="1" applyFont="1" applyBorder="1" applyAlignment="1">
      <alignment horizontal="center"/>
    </xf>
    <xf numFmtId="43" fontId="1" fillId="0" borderId="6" xfId="1" applyFont="1" applyBorder="1"/>
    <xf numFmtId="43" fontId="0" fillId="0" borderId="7" xfId="1" applyFont="1" applyBorder="1" applyAlignment="1">
      <alignment horizontal="center"/>
    </xf>
    <xf numFmtId="2" fontId="0" fillId="0" borderId="8" xfId="1" applyNumberFormat="1" applyFont="1" applyBorder="1"/>
    <xf numFmtId="164" fontId="2" fillId="0" borderId="0" xfId="1" applyNumberFormat="1" applyFont="1" applyBorder="1" applyAlignment="1">
      <alignment horizontal="center"/>
    </xf>
    <xf numFmtId="2" fontId="0" fillId="0" borderId="0" xfId="1" applyNumberFormat="1" applyFont="1" applyBorder="1"/>
    <xf numFmtId="43" fontId="0" fillId="0" borderId="9" xfId="0" applyNumberFormat="1" applyBorder="1"/>
    <xf numFmtId="0" fontId="0" fillId="0" borderId="0" xfId="0" applyBorder="1"/>
    <xf numFmtId="43" fontId="0" fillId="0" borderId="0" xfId="0" applyNumberFormat="1" applyBorder="1"/>
    <xf numFmtId="0" fontId="0" fillId="0" borderId="10" xfId="0" applyBorder="1"/>
    <xf numFmtId="43" fontId="0" fillId="0" borderId="4" xfId="0" applyNumberFormat="1" applyBorder="1"/>
    <xf numFmtId="0" fontId="0" fillId="0" borderId="4" xfId="0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43" fontId="0" fillId="0" borderId="5" xfId="0" applyNumberFormat="1" applyBorder="1"/>
    <xf numFmtId="0" fontId="0" fillId="0" borderId="5" xfId="0" applyBorder="1"/>
    <xf numFmtId="0" fontId="0" fillId="0" borderId="12" xfId="0" applyBorder="1"/>
    <xf numFmtId="0" fontId="0" fillId="0" borderId="11" xfId="0" applyBorder="1"/>
    <xf numFmtId="43" fontId="7" fillId="0" borderId="8" xfId="0" applyNumberFormat="1" applyFont="1" applyBorder="1"/>
    <xf numFmtId="43" fontId="6" fillId="0" borderId="0" xfId="0" applyNumberFormat="1" applyFont="1" applyAlignment="1">
      <alignment vertical="center" wrapText="1"/>
    </xf>
    <xf numFmtId="43" fontId="2" fillId="0" borderId="0" xfId="0" applyNumberFormat="1" applyFont="1"/>
    <xf numFmtId="43" fontId="6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164" fontId="2" fillId="0" borderId="4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43" fontId="2" fillId="0" borderId="0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43" fontId="0" fillId="0" borderId="8" xfId="1" applyFont="1" applyBorder="1" applyAlignment="1">
      <alignment horizontal="center"/>
    </xf>
    <xf numFmtId="164" fontId="2" fillId="0" borderId="2" xfId="1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3" fontId="3" fillId="0" borderId="5" xfId="0" applyNumberFormat="1" applyFont="1" applyBorder="1" applyAlignment="1">
      <alignment vertical="center"/>
    </xf>
    <xf numFmtId="43" fontId="0" fillId="0" borderId="5" xfId="1" applyFont="1" applyBorder="1" applyAlignment="1">
      <alignment horizontal="center"/>
    </xf>
    <xf numFmtId="43" fontId="0" fillId="0" borderId="5" xfId="1" applyFont="1" applyBorder="1"/>
    <xf numFmtId="43" fontId="0" fillId="0" borderId="10" xfId="1" applyFont="1" applyBorder="1"/>
    <xf numFmtId="43" fontId="0" fillId="0" borderId="4" xfId="1" applyFont="1" applyBorder="1" applyAlignment="1">
      <alignment horizontal="center"/>
    </xf>
    <xf numFmtId="43" fontId="0" fillId="0" borderId="11" xfId="1" applyFont="1" applyBorder="1"/>
    <xf numFmtId="0" fontId="0" fillId="0" borderId="1" xfId="0" applyBorder="1"/>
    <xf numFmtId="0" fontId="0" fillId="0" borderId="2" xfId="0" applyBorder="1"/>
    <xf numFmtId="43" fontId="0" fillId="0" borderId="14" xfId="1" applyFont="1" applyBorder="1"/>
    <xf numFmtId="0" fontId="0" fillId="0" borderId="4" xfId="0" applyBorder="1" applyAlignment="1">
      <alignment horizontal="center"/>
    </xf>
    <xf numFmtId="43" fontId="0" fillId="0" borderId="4" xfId="1" applyFont="1" applyBorder="1"/>
    <xf numFmtId="43" fontId="0" fillId="0" borderId="9" xfId="1" applyFont="1" applyBorder="1"/>
    <xf numFmtId="43" fontId="0" fillId="0" borderId="15" xfId="1" applyFont="1" applyBorder="1"/>
    <xf numFmtId="0" fontId="0" fillId="0" borderId="8" xfId="0" applyBorder="1" applyAlignment="1">
      <alignment horizontal="center"/>
    </xf>
    <xf numFmtId="43" fontId="0" fillId="0" borderId="3" xfId="0" applyNumberFormat="1" applyBorder="1"/>
    <xf numFmtId="0" fontId="8" fillId="0" borderId="0" xfId="0" applyFont="1"/>
    <xf numFmtId="43" fontId="8" fillId="0" borderId="0" xfId="1" applyFont="1"/>
    <xf numFmtId="43" fontId="2" fillId="0" borderId="8" xfId="1" applyFont="1" applyBorder="1"/>
    <xf numFmtId="43" fontId="0" fillId="0" borderId="4" xfId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AB80C-7564-4327-A411-EE4F51BB4BE8}">
  <dimension ref="D1:G36"/>
  <sheetViews>
    <sheetView topLeftCell="D19" workbookViewId="0">
      <selection activeCell="E32" sqref="E32"/>
    </sheetView>
  </sheetViews>
  <sheetFormatPr defaultRowHeight="15" x14ac:dyDescent="0.25"/>
  <cols>
    <col min="5" max="5" width="20.5703125" bestFit="1" customWidth="1"/>
    <col min="6" max="6" width="4" customWidth="1"/>
  </cols>
  <sheetData>
    <row r="1" spans="4:7" x14ac:dyDescent="0.25">
      <c r="D1" s="62" t="s">
        <v>16</v>
      </c>
      <c r="E1" s="62"/>
      <c r="F1" s="62"/>
      <c r="G1" s="62"/>
    </row>
    <row r="2" spans="4:7" x14ac:dyDescent="0.25">
      <c r="D2" s="1" t="s">
        <v>17</v>
      </c>
      <c r="F2" s="64"/>
      <c r="G2" s="64"/>
    </row>
    <row r="3" spans="4:7" x14ac:dyDescent="0.25">
      <c r="D3" s="3">
        <v>101</v>
      </c>
      <c r="E3" s="1" t="s">
        <v>0</v>
      </c>
      <c r="F3" s="64"/>
      <c r="G3" s="64"/>
    </row>
    <row r="4" spans="4:7" x14ac:dyDescent="0.25">
      <c r="D4" s="3">
        <v>111</v>
      </c>
      <c r="E4" s="63" t="s">
        <v>18</v>
      </c>
      <c r="F4" s="63"/>
      <c r="G4" s="63"/>
    </row>
    <row r="5" spans="4:7" x14ac:dyDescent="0.25">
      <c r="D5" s="3">
        <v>121</v>
      </c>
      <c r="E5" s="1" t="s">
        <v>1</v>
      </c>
      <c r="F5" s="64"/>
      <c r="G5" s="64"/>
    </row>
    <row r="6" spans="4:7" x14ac:dyDescent="0.25">
      <c r="D6" s="3">
        <v>134</v>
      </c>
      <c r="E6" s="63" t="s">
        <v>19</v>
      </c>
      <c r="F6" s="63"/>
      <c r="G6" s="2"/>
    </row>
    <row r="7" spans="4:7" x14ac:dyDescent="0.25">
      <c r="D7" s="3">
        <v>137</v>
      </c>
      <c r="E7" s="1" t="s">
        <v>20</v>
      </c>
      <c r="F7" s="64"/>
      <c r="G7" s="64"/>
    </row>
    <row r="8" spans="4:7" x14ac:dyDescent="0.25">
      <c r="D8" s="3">
        <v>141</v>
      </c>
      <c r="E8" s="1" t="s">
        <v>21</v>
      </c>
      <c r="F8" s="64"/>
      <c r="G8" s="64"/>
    </row>
    <row r="9" spans="4:7" x14ac:dyDescent="0.25">
      <c r="D9" s="3">
        <v>142</v>
      </c>
      <c r="E9" s="63" t="s">
        <v>22</v>
      </c>
      <c r="F9" s="63"/>
      <c r="G9" s="63"/>
    </row>
    <row r="10" spans="4:7" x14ac:dyDescent="0.25">
      <c r="F10" s="64"/>
      <c r="G10" s="64"/>
    </row>
    <row r="11" spans="4:7" x14ac:dyDescent="0.25">
      <c r="D11" s="1" t="s">
        <v>2</v>
      </c>
      <c r="E11" s="1"/>
      <c r="F11" s="2"/>
      <c r="G11" s="2"/>
    </row>
    <row r="12" spans="4:7" x14ac:dyDescent="0.25">
      <c r="D12" s="3">
        <v>202</v>
      </c>
      <c r="E12" s="1" t="s">
        <v>23</v>
      </c>
      <c r="F12" s="1"/>
      <c r="G12" s="2"/>
    </row>
    <row r="13" spans="4:7" x14ac:dyDescent="0.25">
      <c r="D13" s="3">
        <v>208</v>
      </c>
      <c r="E13" s="1" t="s">
        <v>24</v>
      </c>
      <c r="F13" s="1"/>
      <c r="G13" s="2"/>
    </row>
    <row r="14" spans="4:7" x14ac:dyDescent="0.25">
      <c r="D14" s="3">
        <v>210</v>
      </c>
      <c r="E14" s="1" t="s">
        <v>25</v>
      </c>
      <c r="F14" s="1"/>
      <c r="G14" s="2"/>
    </row>
    <row r="15" spans="4:7" x14ac:dyDescent="0.25">
      <c r="D15" s="3">
        <v>215</v>
      </c>
      <c r="E15" s="1" t="s">
        <v>26</v>
      </c>
      <c r="F15" s="1"/>
      <c r="G15" s="2"/>
    </row>
    <row r="16" spans="4:7" x14ac:dyDescent="0.25">
      <c r="D16" s="3">
        <v>222</v>
      </c>
      <c r="E16" s="1" t="s">
        <v>27</v>
      </c>
      <c r="F16" s="1"/>
      <c r="G16" s="2"/>
    </row>
    <row r="17" spans="4:7" x14ac:dyDescent="0.25">
      <c r="F17" s="2"/>
      <c r="G17" s="2"/>
    </row>
    <row r="18" spans="4:7" x14ac:dyDescent="0.25">
      <c r="D18" s="1" t="s">
        <v>28</v>
      </c>
      <c r="E18" s="1"/>
      <c r="F18" s="2"/>
      <c r="G18" s="2"/>
    </row>
    <row r="19" spans="4:7" x14ac:dyDescent="0.25">
      <c r="D19" s="3">
        <v>301</v>
      </c>
      <c r="E19" s="1" t="s">
        <v>29</v>
      </c>
      <c r="F19" s="1"/>
      <c r="G19" s="2"/>
    </row>
    <row r="20" spans="4:7" x14ac:dyDescent="0.25">
      <c r="D20" s="3">
        <v>309</v>
      </c>
      <c r="E20" s="1" t="s">
        <v>30</v>
      </c>
      <c r="F20" s="1"/>
      <c r="G20" s="1"/>
    </row>
    <row r="21" spans="4:7" x14ac:dyDescent="0.25">
      <c r="D21" s="3">
        <v>311</v>
      </c>
      <c r="E21" s="1" t="s">
        <v>3</v>
      </c>
      <c r="F21" s="1"/>
      <c r="G21" s="2"/>
    </row>
    <row r="22" spans="4:7" x14ac:dyDescent="0.25">
      <c r="F22" s="2"/>
      <c r="G22" s="2"/>
    </row>
    <row r="23" spans="4:7" x14ac:dyDescent="0.25">
      <c r="D23" s="1" t="s">
        <v>5</v>
      </c>
      <c r="F23" s="2"/>
      <c r="G23" s="2"/>
    </row>
    <row r="24" spans="4:7" x14ac:dyDescent="0.25">
      <c r="D24" s="3">
        <v>410</v>
      </c>
      <c r="E24" s="1" t="s">
        <v>31</v>
      </c>
      <c r="F24" s="1"/>
      <c r="G24" s="1"/>
    </row>
    <row r="25" spans="4:7" x14ac:dyDescent="0.25">
      <c r="F25" s="2"/>
      <c r="G25" s="2"/>
    </row>
    <row r="26" spans="4:7" x14ac:dyDescent="0.25">
      <c r="D26" t="s">
        <v>6</v>
      </c>
    </row>
    <row r="27" spans="4:7" x14ac:dyDescent="0.25">
      <c r="D27">
        <v>511</v>
      </c>
      <c r="E27" t="s">
        <v>7</v>
      </c>
    </row>
    <row r="28" spans="4:7" x14ac:dyDescent="0.25">
      <c r="D28">
        <v>517</v>
      </c>
      <c r="E28" t="s">
        <v>8</v>
      </c>
    </row>
    <row r="29" spans="4:7" x14ac:dyDescent="0.25">
      <c r="D29">
        <v>523</v>
      </c>
      <c r="E29" t="s">
        <v>9</v>
      </c>
    </row>
    <row r="30" spans="4:7" x14ac:dyDescent="0.25">
      <c r="D30">
        <v>525</v>
      </c>
      <c r="E30" t="s">
        <v>10</v>
      </c>
    </row>
    <row r="31" spans="4:7" x14ac:dyDescent="0.25">
      <c r="D31">
        <v>526</v>
      </c>
      <c r="E31" t="s">
        <v>11</v>
      </c>
    </row>
    <row r="32" spans="4:7" x14ac:dyDescent="0.25">
      <c r="D32">
        <v>531</v>
      </c>
      <c r="E32" t="s">
        <v>12</v>
      </c>
    </row>
    <row r="33" spans="4:5" x14ac:dyDescent="0.25">
      <c r="D33">
        <v>536</v>
      </c>
      <c r="E33" t="s">
        <v>13</v>
      </c>
    </row>
    <row r="34" spans="4:5" x14ac:dyDescent="0.25">
      <c r="D34">
        <v>540</v>
      </c>
      <c r="E34" t="s">
        <v>38</v>
      </c>
    </row>
    <row r="36" spans="4:5" x14ac:dyDescent="0.25">
      <c r="D36">
        <v>601</v>
      </c>
      <c r="E36" t="s">
        <v>15</v>
      </c>
    </row>
  </sheetData>
  <mergeCells count="10">
    <mergeCell ref="F10:G10"/>
    <mergeCell ref="F2:G2"/>
    <mergeCell ref="F3:G3"/>
    <mergeCell ref="E4:G4"/>
    <mergeCell ref="F5:G5"/>
    <mergeCell ref="D1:G1"/>
    <mergeCell ref="E6:F6"/>
    <mergeCell ref="F7:G7"/>
    <mergeCell ref="F8:G8"/>
    <mergeCell ref="E9:G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486E8-204E-4CF5-ADD0-DD67B95F6DA1}">
  <dimension ref="A1:I75"/>
  <sheetViews>
    <sheetView topLeftCell="A31" workbookViewId="0">
      <selection activeCell="A73" sqref="A73:XFD73"/>
    </sheetView>
  </sheetViews>
  <sheetFormatPr defaultRowHeight="15" x14ac:dyDescent="0.25"/>
  <cols>
    <col min="1" max="1" width="18.28515625" style="5" bestFit="1" customWidth="1"/>
    <col min="2" max="2" width="16.7109375" style="11" bestFit="1" customWidth="1"/>
    <col min="3" max="3" width="16.7109375" style="9" bestFit="1" customWidth="1"/>
    <col min="4" max="4" width="16.7109375" style="9" customWidth="1"/>
    <col min="5" max="5" width="10.5703125" style="5" bestFit="1" customWidth="1"/>
    <col min="6" max="6" width="20.5703125" style="5" bestFit="1" customWidth="1"/>
    <col min="7" max="7" width="9.140625" style="9"/>
    <col min="8" max="9" width="9.5703125" style="9" bestFit="1" customWidth="1"/>
    <col min="10" max="16384" width="9.140625" style="9"/>
  </cols>
  <sheetData>
    <row r="1" spans="1:9" x14ac:dyDescent="0.25">
      <c r="A1" s="15">
        <f>'Chart of Accounts    '!D19</f>
        <v>301</v>
      </c>
      <c r="B1" s="16" t="s">
        <v>32</v>
      </c>
      <c r="C1" s="17"/>
      <c r="D1" s="17"/>
      <c r="E1" s="20">
        <f>'Chart of Accounts    '!D27</f>
        <v>511</v>
      </c>
      <c r="F1" s="18" t="s">
        <v>37</v>
      </c>
      <c r="G1" s="17"/>
    </row>
    <row r="2" spans="1:9" x14ac:dyDescent="0.25">
      <c r="A2" s="6"/>
      <c r="B2" s="13">
        <v>817967</v>
      </c>
      <c r="E2" s="6">
        <f>7300</f>
        <v>7300</v>
      </c>
      <c r="F2" s="7"/>
    </row>
    <row r="3" spans="1:9" x14ac:dyDescent="0.25">
      <c r="B3" s="14"/>
      <c r="E3" s="5">
        <f>B10</f>
        <v>7300</v>
      </c>
      <c r="F3" s="8"/>
    </row>
    <row r="4" spans="1:9" x14ac:dyDescent="0.25">
      <c r="B4" s="14"/>
      <c r="E4" s="5">
        <f>3650</f>
        <v>3650</v>
      </c>
      <c r="F4" s="8"/>
    </row>
    <row r="5" spans="1:9" x14ac:dyDescent="0.25">
      <c r="B5" s="14"/>
      <c r="F5" s="8"/>
      <c r="I5" s="5"/>
    </row>
    <row r="6" spans="1:9" x14ac:dyDescent="0.25">
      <c r="I6" s="5"/>
    </row>
    <row r="7" spans="1:9" x14ac:dyDescent="0.25">
      <c r="A7" s="15">
        <f>'Chart of Accounts    '!D3</f>
        <v>101</v>
      </c>
      <c r="B7" s="16" t="s">
        <v>0</v>
      </c>
      <c r="C7" s="17"/>
      <c r="D7" s="17"/>
      <c r="E7" s="20">
        <v>410</v>
      </c>
      <c r="F7" s="65" t="s">
        <v>31</v>
      </c>
      <c r="G7" s="65"/>
      <c r="H7" s="65"/>
    </row>
    <row r="8" spans="1:9" x14ac:dyDescent="0.25">
      <c r="A8" s="6">
        <f>B2</f>
        <v>817967</v>
      </c>
      <c r="B8" s="13">
        <v>100000</v>
      </c>
      <c r="E8" s="6"/>
      <c r="F8" s="7">
        <v>48000</v>
      </c>
    </row>
    <row r="9" spans="1:9" x14ac:dyDescent="0.25">
      <c r="A9" s="5">
        <f>92000</f>
        <v>92000</v>
      </c>
      <c r="B9" s="14">
        <f>E2</f>
        <v>7300</v>
      </c>
      <c r="F9" s="8">
        <f>A40</f>
        <v>11500</v>
      </c>
    </row>
    <row r="10" spans="1:9" x14ac:dyDescent="0.25">
      <c r="A10" s="5">
        <f>22000</f>
        <v>22000</v>
      </c>
      <c r="B10" s="14">
        <f>7300</f>
        <v>7300</v>
      </c>
      <c r="F10" s="8">
        <f>15000</f>
        <v>15000</v>
      </c>
    </row>
    <row r="11" spans="1:9" x14ac:dyDescent="0.25">
      <c r="B11" s="14">
        <f>3075</f>
        <v>3075</v>
      </c>
      <c r="F11" s="8"/>
    </row>
    <row r="12" spans="1:9" x14ac:dyDescent="0.25">
      <c r="B12" s="14">
        <v>1115</v>
      </c>
      <c r="F12" s="8"/>
    </row>
    <row r="13" spans="1:9" x14ac:dyDescent="0.25">
      <c r="B13" s="14">
        <f>E35</f>
        <v>1040</v>
      </c>
      <c r="F13" s="8"/>
    </row>
    <row r="14" spans="1:9" x14ac:dyDescent="0.25">
      <c r="B14" s="14">
        <v>3800</v>
      </c>
      <c r="F14" s="8"/>
    </row>
    <row r="15" spans="1:9" x14ac:dyDescent="0.25">
      <c r="B15" s="14">
        <v>69300</v>
      </c>
      <c r="F15" s="8"/>
    </row>
    <row r="16" spans="1:9" x14ac:dyDescent="0.25">
      <c r="B16" s="14"/>
      <c r="F16" s="8"/>
    </row>
    <row r="17" spans="1:8" x14ac:dyDescent="0.25">
      <c r="A17" s="15">
        <f>'Chart of Accounts    '!D7</f>
        <v>137</v>
      </c>
      <c r="B17" s="16" t="s">
        <v>33</v>
      </c>
      <c r="C17" s="17"/>
      <c r="D17" s="17"/>
      <c r="E17" s="20">
        <v>111</v>
      </c>
      <c r="F17" s="65" t="s">
        <v>18</v>
      </c>
      <c r="G17" s="65"/>
      <c r="H17" s="65"/>
    </row>
    <row r="18" spans="1:8" x14ac:dyDescent="0.25">
      <c r="A18" s="6">
        <v>275000</v>
      </c>
      <c r="B18" s="13"/>
      <c r="E18" s="6">
        <f>F8</f>
        <v>48000</v>
      </c>
      <c r="F18" s="7">
        <f>A10</f>
        <v>22000</v>
      </c>
    </row>
    <row r="19" spans="1:8" x14ac:dyDescent="0.25">
      <c r="B19" s="14"/>
      <c r="E19" s="5">
        <v>8550</v>
      </c>
      <c r="F19" s="8"/>
    </row>
    <row r="20" spans="1:8" x14ac:dyDescent="0.25">
      <c r="B20" s="14"/>
      <c r="E20" s="5">
        <f>15000</f>
        <v>15000</v>
      </c>
      <c r="F20" s="8"/>
    </row>
    <row r="21" spans="1:8" x14ac:dyDescent="0.25">
      <c r="B21" s="14"/>
      <c r="F21" s="8"/>
    </row>
    <row r="23" spans="1:8" x14ac:dyDescent="0.25">
      <c r="A23" s="15">
        <f>'Chart of Accounts    '!D8</f>
        <v>141</v>
      </c>
      <c r="B23" s="16" t="s">
        <v>36</v>
      </c>
      <c r="C23" s="17"/>
      <c r="D23" s="17"/>
      <c r="E23" s="20">
        <v>536</v>
      </c>
      <c r="F23" s="19" t="s">
        <v>13</v>
      </c>
      <c r="G23" s="17"/>
    </row>
    <row r="24" spans="1:8" x14ac:dyDescent="0.25">
      <c r="A24" s="6">
        <v>433000</v>
      </c>
      <c r="B24" s="13"/>
      <c r="E24" s="6"/>
      <c r="F24" s="7">
        <f>E19</f>
        <v>8550</v>
      </c>
    </row>
    <row r="25" spans="1:8" x14ac:dyDescent="0.25">
      <c r="B25" s="14"/>
      <c r="F25" s="8"/>
    </row>
    <row r="26" spans="1:8" x14ac:dyDescent="0.25">
      <c r="B26" s="14"/>
      <c r="F26" s="8"/>
    </row>
    <row r="27" spans="1:8" x14ac:dyDescent="0.25">
      <c r="B27" s="14"/>
      <c r="F27" s="8"/>
    </row>
    <row r="29" spans="1:8" x14ac:dyDescent="0.25">
      <c r="A29" s="20">
        <f>'Chart of Accounts    '!D16</f>
        <v>222</v>
      </c>
      <c r="B29" s="21" t="s">
        <v>34</v>
      </c>
      <c r="C29" s="17"/>
      <c r="D29" s="17"/>
      <c r="E29" s="20">
        <v>531</v>
      </c>
      <c r="F29" s="19" t="s">
        <v>12</v>
      </c>
    </row>
    <row r="30" spans="1:8" x14ac:dyDescent="0.25">
      <c r="A30" s="6">
        <f>2600</f>
        <v>2600</v>
      </c>
      <c r="B30" s="13">
        <f>A18+A24-B8</f>
        <v>608000</v>
      </c>
      <c r="E30" s="6">
        <v>1115</v>
      </c>
      <c r="F30" s="7"/>
    </row>
    <row r="31" spans="1:8" x14ac:dyDescent="0.25">
      <c r="B31" s="14"/>
      <c r="F31" s="8"/>
    </row>
    <row r="32" spans="1:8" x14ac:dyDescent="0.25">
      <c r="B32" s="14"/>
      <c r="F32" s="8"/>
    </row>
    <row r="33" spans="1:7" x14ac:dyDescent="0.25">
      <c r="B33" s="14"/>
      <c r="E33" s="12"/>
      <c r="F33" s="8"/>
    </row>
    <row r="34" spans="1:7" x14ac:dyDescent="0.25">
      <c r="A34" s="20">
        <f>'Chart of Accounts    '!D6</f>
        <v>134</v>
      </c>
      <c r="B34" s="21" t="s">
        <v>35</v>
      </c>
      <c r="C34" s="17"/>
      <c r="D34" s="17"/>
      <c r="E34" s="20">
        <v>311</v>
      </c>
      <c r="F34" s="65" t="s">
        <v>3</v>
      </c>
      <c r="G34" s="65"/>
    </row>
    <row r="35" spans="1:7" x14ac:dyDescent="0.25">
      <c r="A35" s="6">
        <v>69300</v>
      </c>
      <c r="B35" s="13">
        <f>A35/36</f>
        <v>1925</v>
      </c>
      <c r="E35" s="6">
        <f>1040</f>
        <v>1040</v>
      </c>
      <c r="F35" s="7"/>
    </row>
    <row r="36" spans="1:7" x14ac:dyDescent="0.25">
      <c r="B36" s="14"/>
      <c r="F36" s="8"/>
    </row>
    <row r="37" spans="1:7" x14ac:dyDescent="0.25">
      <c r="B37" s="14"/>
      <c r="F37" s="8"/>
    </row>
    <row r="38" spans="1:7" x14ac:dyDescent="0.25">
      <c r="B38" s="14"/>
      <c r="F38" s="8"/>
    </row>
    <row r="39" spans="1:7" x14ac:dyDescent="0.25">
      <c r="A39" s="20">
        <v>210</v>
      </c>
      <c r="B39" s="65" t="s">
        <v>25</v>
      </c>
      <c r="C39" s="65"/>
      <c r="D39" s="22"/>
      <c r="E39" s="20">
        <f>'Chart of Accounts    '!D30</f>
        <v>525</v>
      </c>
      <c r="F39" s="19" t="s">
        <v>10</v>
      </c>
    </row>
    <row r="40" spans="1:7" x14ac:dyDescent="0.25">
      <c r="A40" s="6">
        <f>1/8*B40</f>
        <v>11500</v>
      </c>
      <c r="B40" s="13">
        <v>92000</v>
      </c>
      <c r="E40" s="6">
        <f>1200</f>
        <v>1200</v>
      </c>
      <c r="F40" s="7"/>
    </row>
    <row r="41" spans="1:7" x14ac:dyDescent="0.25">
      <c r="B41" s="14"/>
      <c r="F41" s="8"/>
    </row>
    <row r="42" spans="1:7" x14ac:dyDescent="0.25">
      <c r="B42" s="14"/>
      <c r="F42" s="8"/>
    </row>
    <row r="43" spans="1:7" x14ac:dyDescent="0.25">
      <c r="B43" s="14"/>
      <c r="F43" s="8"/>
    </row>
    <row r="45" spans="1:7" x14ac:dyDescent="0.25">
      <c r="A45" s="20">
        <v>202</v>
      </c>
      <c r="B45" s="22" t="s">
        <v>4</v>
      </c>
      <c r="C45" s="22"/>
      <c r="D45" s="22"/>
      <c r="E45" s="22">
        <v>526</v>
      </c>
      <c r="F45" s="19" t="s">
        <v>11</v>
      </c>
    </row>
    <row r="46" spans="1:7" x14ac:dyDescent="0.25">
      <c r="A46" s="6"/>
      <c r="B46" s="13">
        <v>3075</v>
      </c>
      <c r="E46" s="6">
        <f>B35</f>
        <v>1925</v>
      </c>
      <c r="F46" s="7"/>
    </row>
    <row r="47" spans="1:7" x14ac:dyDescent="0.25">
      <c r="B47" s="14">
        <v>8550</v>
      </c>
      <c r="F47" s="8"/>
    </row>
    <row r="48" spans="1:7" x14ac:dyDescent="0.25">
      <c r="B48" s="14"/>
      <c r="F48" s="8"/>
    </row>
    <row r="49" spans="1:7" x14ac:dyDescent="0.25">
      <c r="B49" s="14"/>
      <c r="F49" s="8"/>
    </row>
    <row r="51" spans="1:7" x14ac:dyDescent="0.25">
      <c r="A51" s="20">
        <v>121</v>
      </c>
      <c r="B51" s="22" t="s">
        <v>1</v>
      </c>
      <c r="C51" s="17"/>
      <c r="D51" s="17"/>
      <c r="E51" s="20">
        <v>523</v>
      </c>
      <c r="F51" s="19" t="s">
        <v>9</v>
      </c>
      <c r="G51" s="17"/>
    </row>
    <row r="52" spans="1:7" x14ac:dyDescent="0.25">
      <c r="A52" s="6">
        <f>B46</f>
        <v>3075</v>
      </c>
      <c r="B52" s="13">
        <v>775</v>
      </c>
      <c r="E52" s="6"/>
      <c r="F52" s="7">
        <f>(A24-67000)/(25*12)</f>
        <v>1220</v>
      </c>
    </row>
    <row r="53" spans="1:7" x14ac:dyDescent="0.25">
      <c r="B53" s="14"/>
      <c r="F53" s="8"/>
    </row>
    <row r="54" spans="1:7" x14ac:dyDescent="0.25">
      <c r="B54" s="14"/>
      <c r="F54" s="8"/>
    </row>
    <row r="55" spans="1:7" x14ac:dyDescent="0.25">
      <c r="B55" s="14"/>
      <c r="F55" s="8"/>
    </row>
    <row r="56" spans="1:7" x14ac:dyDescent="0.25">
      <c r="A56" s="20">
        <v>123</v>
      </c>
      <c r="B56" s="22" t="s">
        <v>22</v>
      </c>
      <c r="C56" s="22"/>
      <c r="D56" s="22"/>
      <c r="E56" s="20">
        <v>208</v>
      </c>
      <c r="F56" s="22" t="s">
        <v>24</v>
      </c>
      <c r="G56" s="5"/>
    </row>
    <row r="57" spans="1:7" x14ac:dyDescent="0.25">
      <c r="A57" s="6">
        <f>F52</f>
        <v>1220</v>
      </c>
      <c r="B57" s="13"/>
      <c r="E57" s="6"/>
      <c r="F57" s="13">
        <f>3650</f>
        <v>3650</v>
      </c>
      <c r="G57" s="6"/>
    </row>
    <row r="58" spans="1:7" x14ac:dyDescent="0.25">
      <c r="B58" s="14"/>
    </row>
    <row r="59" spans="1:7" x14ac:dyDescent="0.25">
      <c r="A59" s="20">
        <v>215</v>
      </c>
      <c r="B59" s="22" t="s">
        <v>26</v>
      </c>
      <c r="C59" s="18"/>
      <c r="D59" s="18"/>
      <c r="E59" s="20">
        <v>540</v>
      </c>
      <c r="F59" s="22" t="s">
        <v>14</v>
      </c>
      <c r="G59" s="18"/>
    </row>
    <row r="60" spans="1:7" x14ac:dyDescent="0.25">
      <c r="A60" s="6"/>
      <c r="B60" s="13">
        <f>E60</f>
        <v>975</v>
      </c>
      <c r="C60" s="6"/>
      <c r="D60" s="6"/>
      <c r="E60" s="6">
        <f>975</f>
        <v>975</v>
      </c>
      <c r="F60" s="13"/>
      <c r="G60" s="6"/>
    </row>
    <row r="61" spans="1:7" x14ac:dyDescent="0.25">
      <c r="F61" s="1"/>
      <c r="G61" s="5"/>
    </row>
    <row r="62" spans="1:7" x14ac:dyDescent="0.25">
      <c r="A62" s="20">
        <f>531</f>
        <v>531</v>
      </c>
      <c r="B62" s="22" t="s">
        <v>12</v>
      </c>
      <c r="E62" s="20">
        <v>517</v>
      </c>
      <c r="F62" s="22" t="str">
        <f>'Chart of Accounts    '!E28</f>
        <v xml:space="preserve">supplies Expenses </v>
      </c>
    </row>
    <row r="63" spans="1:7" x14ac:dyDescent="0.25">
      <c r="A63" s="6">
        <v>775</v>
      </c>
      <c r="B63" s="13"/>
      <c r="E63" s="6">
        <v>2300</v>
      </c>
      <c r="F63" s="13"/>
    </row>
    <row r="64" spans="1:7" x14ac:dyDescent="0.25">
      <c r="E64" s="20"/>
      <c r="F64" s="22"/>
    </row>
    <row r="65" spans="1:4" x14ac:dyDescent="0.25">
      <c r="A65" s="20">
        <v>601</v>
      </c>
      <c r="B65" s="66" t="s">
        <v>15</v>
      </c>
      <c r="C65" s="66"/>
      <c r="D65" s="43"/>
    </row>
    <row r="66" spans="1:4" x14ac:dyDescent="0.25">
      <c r="B66" s="41" t="s">
        <v>6</v>
      </c>
      <c r="C66" s="42" t="s">
        <v>44</v>
      </c>
      <c r="D66" s="44"/>
    </row>
    <row r="67" spans="1:4" x14ac:dyDescent="0.25">
      <c r="A67" s="5" t="s">
        <v>31</v>
      </c>
      <c r="C67" s="8">
        <v>74500</v>
      </c>
      <c r="D67" s="28"/>
    </row>
    <row r="68" spans="1:4" x14ac:dyDescent="0.25">
      <c r="A68" s="5" t="s">
        <v>7</v>
      </c>
      <c r="B68" s="11">
        <v>36500</v>
      </c>
      <c r="C68" s="10"/>
      <c r="D68" s="44"/>
    </row>
    <row r="69" spans="1:4" x14ac:dyDescent="0.25">
      <c r="A69" s="5" t="s">
        <v>8</v>
      </c>
      <c r="B69" s="11">
        <f>2300</f>
        <v>2300</v>
      </c>
      <c r="C69" s="10"/>
      <c r="D69" s="44"/>
    </row>
    <row r="70" spans="1:4" x14ac:dyDescent="0.25">
      <c r="A70" s="5" t="s">
        <v>9</v>
      </c>
      <c r="B70" s="11">
        <v>1220</v>
      </c>
      <c r="C70" s="10"/>
      <c r="D70" s="44"/>
    </row>
    <row r="71" spans="1:4" x14ac:dyDescent="0.25">
      <c r="A71" s="5" t="s">
        <v>10</v>
      </c>
      <c r="B71" s="11">
        <v>1200</v>
      </c>
      <c r="C71" s="10"/>
      <c r="D71" s="44"/>
    </row>
    <row r="72" spans="1:4" x14ac:dyDescent="0.25">
      <c r="A72" s="5" t="s">
        <v>11</v>
      </c>
      <c r="B72" s="11">
        <v>1925</v>
      </c>
      <c r="C72" s="10"/>
      <c r="D72" s="44"/>
    </row>
    <row r="73" spans="1:4" x14ac:dyDescent="0.25">
      <c r="A73" s="5" t="s">
        <v>12</v>
      </c>
      <c r="B73" s="11">
        <v>775</v>
      </c>
      <c r="C73" s="10"/>
      <c r="D73" s="44"/>
    </row>
    <row r="74" spans="1:4" x14ac:dyDescent="0.25">
      <c r="A74" s="5" t="s">
        <v>13</v>
      </c>
      <c r="B74" s="11">
        <v>8550</v>
      </c>
      <c r="C74" s="10"/>
      <c r="D74" s="44"/>
    </row>
    <row r="75" spans="1:4" x14ac:dyDescent="0.25">
      <c r="A75" s="5" t="s">
        <v>38</v>
      </c>
      <c r="B75" s="11">
        <v>975</v>
      </c>
      <c r="C75" s="10"/>
      <c r="D75" s="44"/>
    </row>
  </sheetData>
  <mergeCells count="5">
    <mergeCell ref="F7:H7"/>
    <mergeCell ref="F17:H17"/>
    <mergeCell ref="F34:G34"/>
    <mergeCell ref="B39:C39"/>
    <mergeCell ref="B65:C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52325-F706-4EE4-BF8D-D34E4B2C21BE}">
  <dimension ref="A1:K91"/>
  <sheetViews>
    <sheetView topLeftCell="A52" workbookViewId="0">
      <selection activeCell="C60" sqref="C60"/>
    </sheetView>
  </sheetViews>
  <sheetFormatPr defaultRowHeight="15" x14ac:dyDescent="0.25"/>
  <cols>
    <col min="1" max="1" width="9.140625" style="9"/>
    <col min="2" max="2" width="26.140625" style="5" bestFit="1" customWidth="1"/>
    <col min="3" max="3" width="16.7109375" style="11" bestFit="1" customWidth="1"/>
    <col min="4" max="4" width="16.7109375" style="11" customWidth="1"/>
    <col min="5" max="5" width="11.140625" style="9" bestFit="1" customWidth="1"/>
    <col min="6" max="6" width="9.140625" style="9"/>
    <col min="7" max="7" width="10.5703125" style="5" bestFit="1" customWidth="1"/>
    <col min="8" max="8" width="20.5703125" style="5" bestFit="1" customWidth="1"/>
    <col min="9" max="9" width="9.140625" style="9"/>
    <col min="10" max="11" width="9.5703125" style="9" bestFit="1" customWidth="1"/>
    <col min="12" max="16384" width="9.140625" style="9"/>
  </cols>
  <sheetData>
    <row r="1" spans="1:11" x14ac:dyDescent="0.25">
      <c r="B1" s="15">
        <f>'Chart of Accounts    '!D19</f>
        <v>301</v>
      </c>
      <c r="C1" s="16" t="s">
        <v>32</v>
      </c>
      <c r="D1" s="68"/>
      <c r="E1" s="17"/>
      <c r="F1" s="17"/>
      <c r="G1" s="20">
        <f>'Chart of Accounts    '!D27</f>
        <v>511</v>
      </c>
      <c r="H1" s="18" t="s">
        <v>37</v>
      </c>
      <c r="I1" s="17"/>
    </row>
    <row r="2" spans="1:11" ht="17.25" x14ac:dyDescent="0.4">
      <c r="B2" s="6"/>
      <c r="C2" s="39">
        <v>817967</v>
      </c>
      <c r="D2" s="32"/>
      <c r="G2" s="6">
        <f>7300</f>
        <v>7300</v>
      </c>
      <c r="H2" s="7"/>
    </row>
    <row r="3" spans="1:11" x14ac:dyDescent="0.25">
      <c r="A3" s="9" t="s">
        <v>40</v>
      </c>
      <c r="C3" s="14">
        <f>C2</f>
        <v>817967</v>
      </c>
      <c r="D3" s="27"/>
      <c r="G3" s="5">
        <f>C12</f>
        <v>7300</v>
      </c>
      <c r="H3" s="8"/>
    </row>
    <row r="4" spans="1:11" x14ac:dyDescent="0.25">
      <c r="C4" s="14"/>
      <c r="D4" s="27"/>
      <c r="G4" s="5">
        <f>3650</f>
        <v>3650</v>
      </c>
      <c r="H4" s="8"/>
    </row>
    <row r="5" spans="1:11" ht="17.25" x14ac:dyDescent="0.4">
      <c r="C5" s="24"/>
      <c r="D5" s="32"/>
      <c r="G5" s="5">
        <f>SUM(G2:G4)</f>
        <v>18250</v>
      </c>
      <c r="H5" s="8"/>
      <c r="K5" s="5"/>
    </row>
    <row r="6" spans="1:11" ht="17.25" x14ac:dyDescent="0.4">
      <c r="G6" s="23">
        <f>G2+G3+G4+G5</f>
        <v>36500</v>
      </c>
      <c r="K6" s="5"/>
    </row>
    <row r="7" spans="1:11" x14ac:dyDescent="0.25">
      <c r="F7" s="9" t="s">
        <v>40</v>
      </c>
      <c r="G7" s="5">
        <f>G6</f>
        <v>36500</v>
      </c>
      <c r="K7" s="5"/>
    </row>
    <row r="8" spans="1:11" x14ac:dyDescent="0.25">
      <c r="K8" s="5"/>
    </row>
    <row r="9" spans="1:11" x14ac:dyDescent="0.25">
      <c r="B9" s="15">
        <f>'Chart of Accounts    '!D3</f>
        <v>101</v>
      </c>
      <c r="C9" s="16" t="s">
        <v>0</v>
      </c>
      <c r="D9" s="68"/>
      <c r="E9" s="17"/>
      <c r="F9" s="17"/>
      <c r="G9" s="20">
        <v>410</v>
      </c>
      <c r="H9" s="65" t="s">
        <v>31</v>
      </c>
      <c r="I9" s="65"/>
      <c r="J9" s="65"/>
    </row>
    <row r="10" spans="1:11" x14ac:dyDescent="0.25">
      <c r="B10" s="6">
        <f>C2</f>
        <v>817967</v>
      </c>
      <c r="C10" s="13">
        <v>100000</v>
      </c>
      <c r="D10" s="27"/>
      <c r="G10" s="6"/>
      <c r="H10" s="7">
        <v>48000</v>
      </c>
    </row>
    <row r="11" spans="1:11" x14ac:dyDescent="0.25">
      <c r="B11" s="5">
        <f>92000</f>
        <v>92000</v>
      </c>
      <c r="C11" s="14">
        <f>G2</f>
        <v>7300</v>
      </c>
      <c r="D11" s="27"/>
      <c r="H11" s="8">
        <f>B48</f>
        <v>11500</v>
      </c>
    </row>
    <row r="12" spans="1:11" x14ac:dyDescent="0.25">
      <c r="B12" s="5">
        <f>22000</f>
        <v>22000</v>
      </c>
      <c r="C12" s="14">
        <f>7300</f>
        <v>7300</v>
      </c>
      <c r="D12" s="27"/>
      <c r="H12" s="8">
        <f>15000</f>
        <v>15000</v>
      </c>
    </row>
    <row r="13" spans="1:11" ht="17.25" x14ac:dyDescent="0.4">
      <c r="C13" s="14">
        <f>3075</f>
        <v>3075</v>
      </c>
      <c r="D13" s="27"/>
      <c r="H13" s="29">
        <f>SUM(H10:H12)</f>
        <v>74500</v>
      </c>
    </row>
    <row r="14" spans="1:11" x14ac:dyDescent="0.25">
      <c r="C14" s="14">
        <v>1115</v>
      </c>
      <c r="D14" s="27"/>
      <c r="F14" s="9" t="s">
        <v>40</v>
      </c>
      <c r="H14" s="8">
        <f>H13</f>
        <v>74500</v>
      </c>
    </row>
    <row r="15" spans="1:11" x14ac:dyDescent="0.25">
      <c r="C15" s="14">
        <f>G43</f>
        <v>1040</v>
      </c>
      <c r="D15" s="27"/>
      <c r="H15" s="8"/>
    </row>
    <row r="16" spans="1:11" x14ac:dyDescent="0.25">
      <c r="C16" s="14">
        <v>69300</v>
      </c>
      <c r="D16" s="27"/>
      <c r="H16" s="8"/>
    </row>
    <row r="17" spans="1:10" x14ac:dyDescent="0.25">
      <c r="C17" s="14">
        <v>3800</v>
      </c>
      <c r="D17" s="27"/>
      <c r="H17" s="8"/>
    </row>
    <row r="18" spans="1:10" x14ac:dyDescent="0.25">
      <c r="C18" s="14">
        <v>3075</v>
      </c>
      <c r="D18" s="27"/>
      <c r="H18" s="8"/>
    </row>
    <row r="19" spans="1:10" x14ac:dyDescent="0.25">
      <c r="C19" s="14"/>
      <c r="D19" s="27"/>
      <c r="H19" s="8"/>
    </row>
    <row r="20" spans="1:10" ht="17.25" x14ac:dyDescent="0.4">
      <c r="B20" s="25">
        <f>SUM(B10:B17)</f>
        <v>931967</v>
      </c>
      <c r="C20" s="26">
        <f>SUM(C10:C19)</f>
        <v>196005</v>
      </c>
      <c r="D20" s="69"/>
      <c r="H20" s="8"/>
    </row>
    <row r="21" spans="1:10" x14ac:dyDescent="0.25">
      <c r="A21" s="9" t="s">
        <v>40</v>
      </c>
      <c r="B21" s="5">
        <f>B20-C20</f>
        <v>735962</v>
      </c>
      <c r="C21" s="14"/>
      <c r="D21" s="27"/>
      <c r="H21" s="8"/>
    </row>
    <row r="22" spans="1:10" x14ac:dyDescent="0.25">
      <c r="C22" s="27"/>
      <c r="D22" s="27"/>
      <c r="H22" s="28"/>
    </row>
    <row r="23" spans="1:10" x14ac:dyDescent="0.25">
      <c r="C23" s="27"/>
      <c r="D23" s="27"/>
      <c r="H23" s="28"/>
    </row>
    <row r="24" spans="1:10" x14ac:dyDescent="0.25">
      <c r="B24" s="15">
        <f>'Chart of Accounts    '!D7</f>
        <v>137</v>
      </c>
      <c r="C24" s="16" t="s">
        <v>33</v>
      </c>
      <c r="D24" s="68"/>
      <c r="E24" s="17"/>
      <c r="F24" s="17"/>
      <c r="G24" s="20">
        <v>111</v>
      </c>
      <c r="H24" s="65" t="s">
        <v>18</v>
      </c>
      <c r="I24" s="65"/>
      <c r="J24" s="65"/>
    </row>
    <row r="25" spans="1:10" x14ac:dyDescent="0.25">
      <c r="B25" s="6">
        <v>275000</v>
      </c>
      <c r="C25" s="13"/>
      <c r="D25" s="27"/>
      <c r="G25" s="6">
        <f>H10</f>
        <v>48000</v>
      </c>
      <c r="H25" s="7">
        <f>B12</f>
        <v>22000</v>
      </c>
    </row>
    <row r="26" spans="1:10" x14ac:dyDescent="0.25">
      <c r="C26" s="14"/>
      <c r="D26" s="27"/>
      <c r="G26" s="5">
        <v>8550</v>
      </c>
      <c r="H26" s="8"/>
    </row>
    <row r="27" spans="1:10" x14ac:dyDescent="0.25">
      <c r="C27" s="14"/>
      <c r="D27" s="27"/>
      <c r="G27" s="5">
        <f>15000</f>
        <v>15000</v>
      </c>
      <c r="H27" s="8">
        <f>G28-H25</f>
        <v>49550</v>
      </c>
    </row>
    <row r="28" spans="1:10" ht="17.25" x14ac:dyDescent="0.4">
      <c r="A28" s="9" t="s">
        <v>40</v>
      </c>
      <c r="B28" s="23">
        <f>B25</f>
        <v>275000</v>
      </c>
      <c r="C28" s="14"/>
      <c r="D28" s="27"/>
      <c r="G28" s="23">
        <f>SUM(G25:G27)</f>
        <v>71550</v>
      </c>
      <c r="H28" s="8"/>
    </row>
    <row r="29" spans="1:10" ht="17.25" x14ac:dyDescent="0.4">
      <c r="B29" s="23"/>
      <c r="C29" s="27"/>
      <c r="D29" s="27"/>
      <c r="F29" s="9" t="s">
        <v>40</v>
      </c>
      <c r="G29" s="23">
        <f>H27</f>
        <v>49550</v>
      </c>
      <c r="H29" s="28"/>
    </row>
    <row r="31" spans="1:10" x14ac:dyDescent="0.25">
      <c r="B31" s="15">
        <f>'Chart of Accounts    '!D8</f>
        <v>141</v>
      </c>
      <c r="C31" s="16" t="s">
        <v>36</v>
      </c>
      <c r="D31" s="68"/>
      <c r="E31" s="17"/>
      <c r="F31" s="17"/>
      <c r="G31" s="20">
        <v>536</v>
      </c>
      <c r="H31" s="19" t="s">
        <v>13</v>
      </c>
      <c r="I31" s="17"/>
    </row>
    <row r="32" spans="1:10" ht="17.25" x14ac:dyDescent="0.4">
      <c r="B32" s="6">
        <v>433000</v>
      </c>
      <c r="C32" s="13"/>
      <c r="D32" s="27"/>
      <c r="G32" s="37">
        <v>8550</v>
      </c>
      <c r="H32" s="38"/>
    </row>
    <row r="33" spans="1:9" ht="17.25" x14ac:dyDescent="0.4">
      <c r="C33" s="14"/>
      <c r="D33" s="27"/>
      <c r="H33" s="29"/>
    </row>
    <row r="34" spans="1:9" ht="17.25" x14ac:dyDescent="0.4">
      <c r="A34" s="9" t="str">
        <f>A28</f>
        <v>Bal bd</v>
      </c>
      <c r="B34" s="23">
        <f>B32</f>
        <v>433000</v>
      </c>
      <c r="C34" s="14"/>
      <c r="D34" s="27"/>
      <c r="F34" s="9" t="s">
        <v>40</v>
      </c>
      <c r="G34" s="5">
        <f>G32</f>
        <v>8550</v>
      </c>
      <c r="H34" s="8"/>
    </row>
    <row r="35" spans="1:9" x14ac:dyDescent="0.25">
      <c r="C35" s="14"/>
      <c r="D35" s="27"/>
      <c r="H35" s="8"/>
    </row>
    <row r="37" spans="1:9" x14ac:dyDescent="0.25">
      <c r="B37" s="20">
        <f>'Chart of Accounts    '!D16</f>
        <v>222</v>
      </c>
      <c r="C37" s="21" t="s">
        <v>34</v>
      </c>
      <c r="D37" s="21"/>
      <c r="E37" s="17"/>
      <c r="F37" s="17"/>
      <c r="G37" s="20">
        <v>531</v>
      </c>
      <c r="H37" s="19" t="s">
        <v>12</v>
      </c>
    </row>
    <row r="38" spans="1:9" ht="17.25" x14ac:dyDescent="0.4">
      <c r="B38" s="6">
        <f>2600</f>
        <v>2600</v>
      </c>
      <c r="C38" s="13">
        <f>B25+B32-C10</f>
        <v>608000</v>
      </c>
      <c r="D38" s="27"/>
      <c r="G38" s="37">
        <v>1115</v>
      </c>
      <c r="H38" s="7"/>
    </row>
    <row r="39" spans="1:9" ht="17.25" x14ac:dyDescent="0.4">
      <c r="B39" s="5">
        <f>C38-B38</f>
        <v>605400</v>
      </c>
      <c r="C39" s="24">
        <f>SUM(C38)</f>
        <v>608000</v>
      </c>
      <c r="D39" s="32"/>
      <c r="G39" s="23"/>
      <c r="H39" s="8"/>
    </row>
    <row r="40" spans="1:9" x14ac:dyDescent="0.25">
      <c r="A40" s="9" t="s">
        <v>40</v>
      </c>
      <c r="C40" s="14">
        <f>B39</f>
        <v>605400</v>
      </c>
      <c r="D40" s="27"/>
      <c r="F40" s="9" t="s">
        <v>41</v>
      </c>
      <c r="G40" s="5">
        <f>G38</f>
        <v>1115</v>
      </c>
      <c r="H40" s="8"/>
    </row>
    <row r="41" spans="1:9" x14ac:dyDescent="0.25">
      <c r="C41" s="14"/>
      <c r="D41" s="27"/>
      <c r="G41" s="12"/>
      <c r="H41" s="8"/>
    </row>
    <row r="42" spans="1:9" x14ac:dyDescent="0.25">
      <c r="B42" s="20">
        <f>'Chart of Accounts    '!D6</f>
        <v>134</v>
      </c>
      <c r="C42" s="21" t="s">
        <v>35</v>
      </c>
      <c r="D42" s="21"/>
      <c r="E42" s="17"/>
      <c r="F42" s="17"/>
      <c r="G42" s="20">
        <v>311</v>
      </c>
      <c r="H42" s="65" t="s">
        <v>3</v>
      </c>
      <c r="I42" s="65"/>
    </row>
    <row r="43" spans="1:9" ht="17.25" x14ac:dyDescent="0.4">
      <c r="B43" s="6">
        <v>69300</v>
      </c>
      <c r="C43" s="13">
        <f>B43/36</f>
        <v>1925</v>
      </c>
      <c r="D43" s="27"/>
      <c r="G43" s="37">
        <f>1040</f>
        <v>1040</v>
      </c>
      <c r="H43" s="7"/>
    </row>
    <row r="44" spans="1:9" ht="17.25" x14ac:dyDescent="0.4">
      <c r="B44" s="30">
        <f>SUM(B43)</f>
        <v>69300</v>
      </c>
      <c r="C44" s="14">
        <f>B44-C43</f>
        <v>67375</v>
      </c>
      <c r="D44" s="27"/>
      <c r="G44" s="23"/>
      <c r="H44" s="8"/>
    </row>
    <row r="45" spans="1:9" x14ac:dyDescent="0.25">
      <c r="A45" s="9" t="s">
        <v>41</v>
      </c>
      <c r="B45" s="5">
        <f>C44</f>
        <v>67375</v>
      </c>
      <c r="C45" s="14"/>
      <c r="D45" s="27"/>
      <c r="F45" s="9" t="s">
        <v>41</v>
      </c>
      <c r="G45" s="5">
        <f>G43</f>
        <v>1040</v>
      </c>
      <c r="H45" s="8"/>
    </row>
    <row r="46" spans="1:9" x14ac:dyDescent="0.25">
      <c r="C46" s="14"/>
      <c r="D46" s="27"/>
      <c r="H46" s="8"/>
    </row>
    <row r="47" spans="1:9" x14ac:dyDescent="0.25">
      <c r="B47" s="20">
        <v>210</v>
      </c>
      <c r="C47" s="65" t="s">
        <v>25</v>
      </c>
      <c r="D47" s="65"/>
      <c r="E47" s="65"/>
      <c r="F47" s="22"/>
      <c r="G47" s="20">
        <f>'Chart of Accounts    '!D30</f>
        <v>525</v>
      </c>
      <c r="H47" s="19" t="s">
        <v>10</v>
      </c>
    </row>
    <row r="48" spans="1:9" x14ac:dyDescent="0.25">
      <c r="B48" s="6">
        <f>1/8*C48</f>
        <v>11500</v>
      </c>
      <c r="C48" s="13">
        <v>92000</v>
      </c>
      <c r="D48" s="27"/>
      <c r="G48" s="6">
        <f>1200</f>
        <v>1200</v>
      </c>
      <c r="H48" s="7"/>
    </row>
    <row r="49" spans="1:9" ht="17.25" x14ac:dyDescent="0.4">
      <c r="B49" s="5">
        <f>C49-B48</f>
        <v>80500</v>
      </c>
      <c r="C49" s="24">
        <f>SUM(C48)</f>
        <v>92000</v>
      </c>
      <c r="D49" s="32"/>
      <c r="G49" s="23"/>
      <c r="H49" s="8"/>
    </row>
    <row r="50" spans="1:9" ht="17.25" x14ac:dyDescent="0.4">
      <c r="A50" s="9" t="str">
        <f>A45</f>
        <v>bal bd</v>
      </c>
      <c r="C50" s="14">
        <f>B49</f>
        <v>80500</v>
      </c>
      <c r="D50" s="27"/>
      <c r="F50" s="9" t="str">
        <f>F45</f>
        <v>bal bd</v>
      </c>
      <c r="G50" s="23">
        <f>G48</f>
        <v>1200</v>
      </c>
      <c r="H50" s="8"/>
    </row>
    <row r="51" spans="1:9" x14ac:dyDescent="0.25">
      <c r="C51" s="14"/>
      <c r="D51" s="27"/>
      <c r="H51" s="8"/>
    </row>
    <row r="53" spans="1:9" x14ac:dyDescent="0.25">
      <c r="B53" s="20">
        <v>202</v>
      </c>
      <c r="C53" s="22" t="s">
        <v>4</v>
      </c>
      <c r="D53" s="22"/>
      <c r="E53" s="22"/>
      <c r="F53" s="22"/>
      <c r="G53" s="22">
        <v>526</v>
      </c>
      <c r="H53" s="19" t="s">
        <v>11</v>
      </c>
    </row>
    <row r="54" spans="1:9" x14ac:dyDescent="0.25">
      <c r="B54" s="6"/>
      <c r="C54" s="13">
        <v>3075</v>
      </c>
      <c r="D54" s="27"/>
      <c r="G54" s="6">
        <f>C43</f>
        <v>1925</v>
      </c>
      <c r="H54" s="7"/>
    </row>
    <row r="55" spans="1:9" ht="17.25" x14ac:dyDescent="0.4">
      <c r="C55" s="24">
        <v>8550</v>
      </c>
      <c r="D55" s="32"/>
      <c r="G55" s="23">
        <f>SUM(G54)</f>
        <v>1925</v>
      </c>
      <c r="H55" s="8"/>
    </row>
    <row r="56" spans="1:9" x14ac:dyDescent="0.25">
      <c r="A56" s="9" t="str">
        <f>A50</f>
        <v>bal bd</v>
      </c>
      <c r="C56" s="14">
        <f>SUM(C54:C55)</f>
        <v>11625</v>
      </c>
      <c r="D56" s="27"/>
      <c r="F56" s="9" t="str">
        <f>F50</f>
        <v>bal bd</v>
      </c>
      <c r="G56" s="5">
        <f>G55</f>
        <v>1925</v>
      </c>
      <c r="H56" s="8"/>
    </row>
    <row r="57" spans="1:9" x14ac:dyDescent="0.25">
      <c r="C57" s="14"/>
      <c r="D57" s="27"/>
      <c r="H57" s="8"/>
    </row>
    <row r="59" spans="1:9" x14ac:dyDescent="0.25">
      <c r="B59" s="20">
        <v>121</v>
      </c>
      <c r="C59" s="22" t="s">
        <v>1</v>
      </c>
      <c r="D59" s="22"/>
      <c r="E59" s="17"/>
      <c r="F59" s="17"/>
      <c r="G59" s="20">
        <v>523</v>
      </c>
      <c r="H59" s="19" t="s">
        <v>9</v>
      </c>
      <c r="I59" s="17"/>
    </row>
    <row r="60" spans="1:9" x14ac:dyDescent="0.25">
      <c r="B60" s="6">
        <f>C54</f>
        <v>3075</v>
      </c>
      <c r="C60" s="13">
        <f>3075-2300</f>
        <v>775</v>
      </c>
      <c r="D60" s="27"/>
      <c r="G60" s="6"/>
      <c r="H60" s="7">
        <f>(B32-67000)/(25*12)</f>
        <v>1220</v>
      </c>
    </row>
    <row r="61" spans="1:9" ht="17.25" x14ac:dyDescent="0.4">
      <c r="C61" s="14">
        <f>B62-C60</f>
        <v>2300</v>
      </c>
      <c r="D61" s="27"/>
      <c r="H61" s="29"/>
    </row>
    <row r="62" spans="1:9" ht="17.25" x14ac:dyDescent="0.4">
      <c r="B62" s="23">
        <f>SUM(B60:B61)</f>
        <v>3075</v>
      </c>
      <c r="C62" s="14"/>
      <c r="D62" s="27"/>
      <c r="F62" s="9" t="str">
        <f>F56</f>
        <v>bal bd</v>
      </c>
      <c r="H62" s="29">
        <f>H60</f>
        <v>1220</v>
      </c>
    </row>
    <row r="63" spans="1:9" x14ac:dyDescent="0.25">
      <c r="A63" s="9" t="str">
        <f>A56</f>
        <v>bal bd</v>
      </c>
      <c r="B63" s="5">
        <f>C61</f>
        <v>2300</v>
      </c>
      <c r="C63" s="14"/>
      <c r="D63" s="27"/>
      <c r="H63" s="8"/>
    </row>
    <row r="64" spans="1:9" x14ac:dyDescent="0.25">
      <c r="C64" s="14"/>
      <c r="D64" s="27"/>
      <c r="H64" s="8"/>
    </row>
    <row r="65" spans="1:9" x14ac:dyDescent="0.25">
      <c r="B65" s="20">
        <v>123</v>
      </c>
      <c r="C65" s="22" t="s">
        <v>22</v>
      </c>
      <c r="D65" s="22"/>
      <c r="E65" s="22"/>
      <c r="F65" s="22"/>
      <c r="G65" s="20">
        <v>208</v>
      </c>
      <c r="H65" s="22" t="s">
        <v>24</v>
      </c>
      <c r="I65" s="5"/>
    </row>
    <row r="66" spans="1:9" x14ac:dyDescent="0.25">
      <c r="B66" s="6">
        <f>H60</f>
        <v>1220</v>
      </c>
      <c r="C66" s="13"/>
      <c r="D66" s="27"/>
      <c r="G66" s="6"/>
      <c r="H66" s="13">
        <f>3650</f>
        <v>3650</v>
      </c>
      <c r="I66" s="6"/>
    </row>
    <row r="67" spans="1:9" ht="17.25" x14ac:dyDescent="0.4">
      <c r="A67" s="9" t="str">
        <f>A63</f>
        <v>bal bd</v>
      </c>
      <c r="B67" s="33">
        <f>B66</f>
        <v>1220</v>
      </c>
      <c r="C67" s="14"/>
      <c r="D67" s="27"/>
      <c r="F67" s="9" t="str">
        <f>F62</f>
        <v>bal bd</v>
      </c>
      <c r="G67" s="28"/>
      <c r="H67" s="32">
        <f>H66</f>
        <v>3650</v>
      </c>
      <c r="I67" s="28"/>
    </row>
    <row r="68" spans="1:9" x14ac:dyDescent="0.25">
      <c r="C68" s="14"/>
      <c r="D68" s="27"/>
    </row>
    <row r="69" spans="1:9" x14ac:dyDescent="0.25">
      <c r="B69" s="20">
        <v>215</v>
      </c>
      <c r="C69" s="22" t="s">
        <v>26</v>
      </c>
      <c r="D69" s="22"/>
      <c r="E69" s="18"/>
      <c r="F69" s="18"/>
      <c r="G69" s="20">
        <v>540</v>
      </c>
      <c r="H69" s="22" t="s">
        <v>14</v>
      </c>
      <c r="I69" s="18"/>
    </row>
    <row r="70" spans="1:9" x14ac:dyDescent="0.25">
      <c r="B70" s="6"/>
      <c r="C70" s="13">
        <f>G70</f>
        <v>975</v>
      </c>
      <c r="D70" s="70"/>
      <c r="E70" s="6"/>
      <c r="F70" s="6"/>
      <c r="G70" s="6">
        <f>975</f>
        <v>975</v>
      </c>
      <c r="H70" s="13"/>
      <c r="I70" s="6"/>
    </row>
    <row r="71" spans="1:9" ht="17.25" x14ac:dyDescent="0.4">
      <c r="A71" s="9" t="str">
        <f>A63</f>
        <v>bal bd</v>
      </c>
      <c r="C71" s="31">
        <f>C70</f>
        <v>975</v>
      </c>
      <c r="D71" s="31"/>
      <c r="F71" s="9" t="str">
        <f>F67</f>
        <v>bal bd</v>
      </c>
      <c r="G71" s="23">
        <f>G70</f>
        <v>975</v>
      </c>
    </row>
    <row r="73" spans="1:9" x14ac:dyDescent="0.25">
      <c r="B73" s="20">
        <f>531</f>
        <v>531</v>
      </c>
      <c r="C73" s="22" t="s">
        <v>12</v>
      </c>
      <c r="D73" s="22"/>
    </row>
    <row r="74" spans="1:9" ht="17.25" x14ac:dyDescent="0.4">
      <c r="B74" s="37">
        <v>775</v>
      </c>
      <c r="C74" s="13"/>
      <c r="D74" s="27"/>
    </row>
    <row r="75" spans="1:9" x14ac:dyDescent="0.25">
      <c r="A75" s="9" t="str">
        <f>A71</f>
        <v>bal bd</v>
      </c>
      <c r="B75" s="5">
        <f>B74</f>
        <v>775</v>
      </c>
    </row>
    <row r="77" spans="1:9" x14ac:dyDescent="0.25">
      <c r="B77" s="73">
        <v>601</v>
      </c>
      <c r="C77" s="74" t="s">
        <v>15</v>
      </c>
      <c r="D77" s="75"/>
      <c r="E77" s="71"/>
    </row>
    <row r="78" spans="1:9" x14ac:dyDescent="0.25">
      <c r="B78" s="10"/>
      <c r="C78" s="40" t="s">
        <v>6</v>
      </c>
      <c r="D78" s="72" t="s">
        <v>44</v>
      </c>
      <c r="E78" s="28"/>
    </row>
    <row r="79" spans="1:9" x14ac:dyDescent="0.25">
      <c r="B79" s="76" t="s">
        <v>31</v>
      </c>
      <c r="C79" s="44"/>
      <c r="D79" s="77">
        <f>H14</f>
        <v>74500</v>
      </c>
      <c r="E79" s="44"/>
      <c r="F79" s="5"/>
      <c r="H79" s="9"/>
    </row>
    <row r="80" spans="1:9" x14ac:dyDescent="0.25">
      <c r="B80" s="4" t="s">
        <v>7</v>
      </c>
      <c r="C80" s="28">
        <f>G7</f>
        <v>36500</v>
      </c>
      <c r="D80" s="78"/>
    </row>
    <row r="81" spans="2:8" x14ac:dyDescent="0.25">
      <c r="B81" s="4" t="s">
        <v>8</v>
      </c>
      <c r="C81" s="28">
        <v>2300</v>
      </c>
      <c r="D81" s="78"/>
    </row>
    <row r="82" spans="2:8" x14ac:dyDescent="0.25">
      <c r="B82" s="4" t="s">
        <v>9</v>
      </c>
      <c r="C82" s="28">
        <f>H62</f>
        <v>1220</v>
      </c>
      <c r="D82" s="78"/>
    </row>
    <row r="83" spans="2:8" x14ac:dyDescent="0.25">
      <c r="B83" s="4" t="s">
        <v>10</v>
      </c>
      <c r="C83" s="28">
        <f>G50</f>
        <v>1200</v>
      </c>
      <c r="D83" s="78"/>
    </row>
    <row r="84" spans="2:8" x14ac:dyDescent="0.25">
      <c r="B84" s="4" t="s">
        <v>11</v>
      </c>
      <c r="C84" s="28">
        <f>G56</f>
        <v>1925</v>
      </c>
      <c r="D84" s="78"/>
    </row>
    <row r="85" spans="2:8" x14ac:dyDescent="0.25">
      <c r="B85" s="4" t="s">
        <v>12</v>
      </c>
      <c r="C85" s="28">
        <f>B75</f>
        <v>775</v>
      </c>
      <c r="D85" s="78"/>
    </row>
    <row r="86" spans="2:8" x14ac:dyDescent="0.25">
      <c r="B86" s="4" t="s">
        <v>13</v>
      </c>
      <c r="C86" s="28">
        <f>H34</f>
        <v>0</v>
      </c>
      <c r="D86" s="78"/>
    </row>
    <row r="87" spans="2:8" x14ac:dyDescent="0.25">
      <c r="B87" s="4" t="s">
        <v>38</v>
      </c>
      <c r="C87" s="28">
        <f>G71</f>
        <v>975</v>
      </c>
      <c r="D87" s="78"/>
    </row>
    <row r="88" spans="2:8" ht="17.25" x14ac:dyDescent="0.4">
      <c r="B88" s="4"/>
      <c r="C88" s="32">
        <f>SUM(C79:C87)</f>
        <v>44895</v>
      </c>
      <c r="D88" s="78"/>
    </row>
    <row r="89" spans="2:8" x14ac:dyDescent="0.25">
      <c r="B89" s="8"/>
      <c r="C89" s="44"/>
      <c r="D89" s="79">
        <f>SUM(D79:D88)</f>
        <v>74500</v>
      </c>
      <c r="F89" s="5"/>
      <c r="H89" s="9"/>
    </row>
    <row r="90" spans="2:8" x14ac:dyDescent="0.25">
      <c r="B90" s="80" t="s">
        <v>45</v>
      </c>
      <c r="C90" s="81"/>
      <c r="D90" s="82">
        <f>D89-C88</f>
        <v>29605</v>
      </c>
      <c r="F90" s="5"/>
      <c r="H90" s="9"/>
    </row>
    <row r="91" spans="2:8" x14ac:dyDescent="0.25">
      <c r="F91" s="5"/>
      <c r="H91" s="9"/>
    </row>
  </sheetData>
  <mergeCells count="5">
    <mergeCell ref="C47:E47"/>
    <mergeCell ref="H9:J9"/>
    <mergeCell ref="H24:J24"/>
    <mergeCell ref="H42:I42"/>
    <mergeCell ref="C77:D77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31DE8-A6D3-4B8E-A61B-8B303DD85199}">
  <dimension ref="A2:D31"/>
  <sheetViews>
    <sheetView topLeftCell="C16" workbookViewId="0">
      <selection activeCell="D30" sqref="D30"/>
    </sheetView>
  </sheetViews>
  <sheetFormatPr defaultRowHeight="15" x14ac:dyDescent="0.25"/>
  <cols>
    <col min="2" max="2" width="34.140625" bestFit="1" customWidth="1"/>
    <col min="3" max="4" width="13.28515625" bestFit="1" customWidth="1"/>
  </cols>
  <sheetData>
    <row r="2" spans="1:4" x14ac:dyDescent="0.25">
      <c r="B2" t="s">
        <v>39</v>
      </c>
      <c r="C2" t="s">
        <v>42</v>
      </c>
      <c r="D2" t="s">
        <v>43</v>
      </c>
    </row>
    <row r="3" spans="1:4" x14ac:dyDescent="0.25">
      <c r="A3" s="3">
        <v>101</v>
      </c>
      <c r="B3" s="1" t="s">
        <v>0</v>
      </c>
      <c r="C3" s="34">
        <f>'T-account'!B21</f>
        <v>735962</v>
      </c>
      <c r="D3" s="2"/>
    </row>
    <row r="4" spans="1:4" x14ac:dyDescent="0.25">
      <c r="A4" s="3">
        <v>111</v>
      </c>
      <c r="B4" s="1" t="s">
        <v>18</v>
      </c>
      <c r="C4" s="35">
        <f>'T-account'!G29</f>
        <v>49550</v>
      </c>
      <c r="D4" s="1"/>
    </row>
    <row r="5" spans="1:4" x14ac:dyDescent="0.25">
      <c r="A5" s="3">
        <v>121</v>
      </c>
      <c r="B5" s="1" t="s">
        <v>1</v>
      </c>
      <c r="C5" s="34">
        <v>2300</v>
      </c>
      <c r="D5" s="2"/>
    </row>
    <row r="6" spans="1:4" x14ac:dyDescent="0.25">
      <c r="A6" s="3">
        <v>134</v>
      </c>
      <c r="B6" s="1" t="s">
        <v>19</v>
      </c>
      <c r="C6" s="35">
        <f>'T-account'!B45</f>
        <v>67375</v>
      </c>
      <c r="D6" s="2"/>
    </row>
    <row r="7" spans="1:4" x14ac:dyDescent="0.25">
      <c r="A7" s="3">
        <v>137</v>
      </c>
      <c r="B7" s="1" t="s">
        <v>20</v>
      </c>
      <c r="C7" s="34">
        <f>'T-account'!B28</f>
        <v>275000</v>
      </c>
      <c r="D7" s="2"/>
    </row>
    <row r="8" spans="1:4" x14ac:dyDescent="0.25">
      <c r="A8" s="3">
        <v>141</v>
      </c>
      <c r="B8" s="1" t="s">
        <v>21</v>
      </c>
      <c r="C8" s="34">
        <f>'T-account'!B34</f>
        <v>433000</v>
      </c>
      <c r="D8" s="2"/>
    </row>
    <row r="9" spans="1:4" x14ac:dyDescent="0.25">
      <c r="A9" s="3">
        <v>142</v>
      </c>
      <c r="B9" s="1" t="s">
        <v>22</v>
      </c>
      <c r="D9" s="35">
        <f>'T-account'!B67</f>
        <v>1220</v>
      </c>
    </row>
    <row r="10" spans="1:4" x14ac:dyDescent="0.25">
      <c r="A10" s="3">
        <v>202</v>
      </c>
      <c r="B10" s="1" t="s">
        <v>23</v>
      </c>
      <c r="D10" s="35">
        <f>'T-account'!C56</f>
        <v>11625</v>
      </c>
    </row>
    <row r="11" spans="1:4" x14ac:dyDescent="0.25">
      <c r="A11" s="3">
        <v>208</v>
      </c>
      <c r="B11" s="1" t="s">
        <v>24</v>
      </c>
      <c r="D11" s="35">
        <f>'T-account'!H67</f>
        <v>3650</v>
      </c>
    </row>
    <row r="12" spans="1:4" x14ac:dyDescent="0.25">
      <c r="A12" s="3">
        <v>210</v>
      </c>
      <c r="B12" s="1" t="s">
        <v>25</v>
      </c>
      <c r="D12" s="35">
        <f>'T-account'!C50</f>
        <v>80500</v>
      </c>
    </row>
    <row r="13" spans="1:4" x14ac:dyDescent="0.25">
      <c r="A13" s="3">
        <v>215</v>
      </c>
      <c r="B13" s="1" t="s">
        <v>26</v>
      </c>
      <c r="D13" s="35">
        <f>'T-account'!C71</f>
        <v>975</v>
      </c>
    </row>
    <row r="14" spans="1:4" x14ac:dyDescent="0.25">
      <c r="A14" s="3">
        <v>222</v>
      </c>
      <c r="B14" s="1" t="s">
        <v>27</v>
      </c>
      <c r="D14" s="35">
        <f>'T-account'!C40</f>
        <v>605400</v>
      </c>
    </row>
    <row r="15" spans="1:4" x14ac:dyDescent="0.25">
      <c r="A15" s="3">
        <v>301</v>
      </c>
      <c r="B15" s="1" t="s">
        <v>29</v>
      </c>
      <c r="C15" s="1"/>
      <c r="D15" s="34">
        <f>'T-account'!C3</f>
        <v>817967</v>
      </c>
    </row>
    <row r="16" spans="1:4" x14ac:dyDescent="0.25">
      <c r="A16" s="3">
        <v>309</v>
      </c>
      <c r="B16" s="1" t="s">
        <v>30</v>
      </c>
      <c r="C16" s="1"/>
      <c r="D16" s="1"/>
    </row>
    <row r="17" spans="1:4" x14ac:dyDescent="0.25">
      <c r="A17" s="3">
        <v>311</v>
      </c>
      <c r="B17" s="1" t="s">
        <v>3</v>
      </c>
      <c r="C17" s="34">
        <f>'T-account'!G45</f>
        <v>1040</v>
      </c>
    </row>
    <row r="18" spans="1:4" x14ac:dyDescent="0.25">
      <c r="A18" s="3">
        <v>410</v>
      </c>
      <c r="B18" s="1" t="s">
        <v>31</v>
      </c>
      <c r="D18" s="35">
        <f>'T-account'!H14</f>
        <v>74500</v>
      </c>
    </row>
    <row r="19" spans="1:4" x14ac:dyDescent="0.25">
      <c r="A19">
        <v>511</v>
      </c>
      <c r="B19" t="s">
        <v>7</v>
      </c>
      <c r="C19" s="36">
        <f>'T-account'!G7</f>
        <v>36500</v>
      </c>
    </row>
    <row r="20" spans="1:4" x14ac:dyDescent="0.25">
      <c r="A20">
        <v>517</v>
      </c>
      <c r="B20" t="s">
        <v>8</v>
      </c>
      <c r="C20" s="36">
        <v>775</v>
      </c>
    </row>
    <row r="21" spans="1:4" x14ac:dyDescent="0.25">
      <c r="A21">
        <v>523</v>
      </c>
      <c r="B21" t="s">
        <v>9</v>
      </c>
      <c r="C21" s="36">
        <f>'T-account'!H62</f>
        <v>1220</v>
      </c>
    </row>
    <row r="22" spans="1:4" x14ac:dyDescent="0.25">
      <c r="A22">
        <v>525</v>
      </c>
      <c r="B22" t="s">
        <v>10</v>
      </c>
      <c r="C22" s="36">
        <f>'T-account'!G50</f>
        <v>1200</v>
      </c>
    </row>
    <row r="23" spans="1:4" x14ac:dyDescent="0.25">
      <c r="A23">
        <v>526</v>
      </c>
      <c r="B23" t="s">
        <v>11</v>
      </c>
      <c r="C23" s="36">
        <f>'T-account'!G56</f>
        <v>1925</v>
      </c>
    </row>
    <row r="24" spans="1:4" x14ac:dyDescent="0.25">
      <c r="A24">
        <v>531</v>
      </c>
      <c r="B24" t="s">
        <v>12</v>
      </c>
      <c r="C24" s="36">
        <v>10070</v>
      </c>
    </row>
    <row r="25" spans="1:4" x14ac:dyDescent="0.25">
      <c r="A25">
        <v>536</v>
      </c>
      <c r="B25" t="s">
        <v>13</v>
      </c>
      <c r="C25" s="36">
        <f>'T-account'!G34</f>
        <v>8550</v>
      </c>
    </row>
    <row r="26" spans="1:4" x14ac:dyDescent="0.25">
      <c r="A26">
        <v>540</v>
      </c>
      <c r="B26" t="s">
        <v>38</v>
      </c>
      <c r="C26" s="36">
        <f>'T-account'!G71</f>
        <v>975</v>
      </c>
    </row>
    <row r="27" spans="1:4" x14ac:dyDescent="0.25">
      <c r="A27">
        <v>601</v>
      </c>
      <c r="B27" t="s">
        <v>15</v>
      </c>
      <c r="D27" s="36">
        <f>'T-account'!D90</f>
        <v>29605</v>
      </c>
    </row>
    <row r="28" spans="1:4" x14ac:dyDescent="0.25">
      <c r="D28" s="36"/>
    </row>
    <row r="29" spans="1:4" x14ac:dyDescent="0.25">
      <c r="C29" s="36">
        <f>SUM(C3:C27)</f>
        <v>1625442</v>
      </c>
      <c r="D29" s="36">
        <f>SUM(D9:D27)</f>
        <v>1625442</v>
      </c>
    </row>
    <row r="31" spans="1:4" x14ac:dyDescent="0.25">
      <c r="D31" s="3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5B39-DE5A-4436-ABEC-4EE14D6C8F17}">
  <dimension ref="A1:B19"/>
  <sheetViews>
    <sheetView tabSelected="1" workbookViewId="0">
      <selection activeCell="G15" sqref="G15"/>
    </sheetView>
  </sheetViews>
  <sheetFormatPr defaultRowHeight="15" x14ac:dyDescent="0.25"/>
  <cols>
    <col min="1" max="1" width="20.5703125" bestFit="1" customWidth="1"/>
    <col min="2" max="2" width="27" bestFit="1" customWidth="1"/>
    <col min="3" max="3" width="10.5703125" bestFit="1" customWidth="1"/>
  </cols>
  <sheetData>
    <row r="1" spans="1:2" x14ac:dyDescent="0.25">
      <c r="A1" s="67" t="s">
        <v>46</v>
      </c>
      <c r="B1" s="67"/>
    </row>
    <row r="2" spans="1:2" x14ac:dyDescent="0.25">
      <c r="A2" s="67" t="s">
        <v>47</v>
      </c>
      <c r="B2" s="67"/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s="36">
        <f>'Adjusted trial balance '!D18</f>
        <v>74500</v>
      </c>
    </row>
    <row r="6" spans="1:2" x14ac:dyDescent="0.25">
      <c r="A6" t="s">
        <v>6</v>
      </c>
    </row>
    <row r="7" spans="1:2" x14ac:dyDescent="0.25">
      <c r="A7" t="s">
        <v>7</v>
      </c>
      <c r="B7" s="36">
        <f>'Adjusted trial balance '!C19</f>
        <v>36500</v>
      </c>
    </row>
    <row r="8" spans="1:2" x14ac:dyDescent="0.25">
      <c r="A8" t="s">
        <v>8</v>
      </c>
      <c r="B8" s="36">
        <f>'Adjusted trial balance '!C20</f>
        <v>775</v>
      </c>
    </row>
    <row r="9" spans="1:2" x14ac:dyDescent="0.25">
      <c r="A9" t="s">
        <v>9</v>
      </c>
      <c r="B9" s="36">
        <f>'Adjusted trial balance '!C21</f>
        <v>1220</v>
      </c>
    </row>
    <row r="10" spans="1:2" x14ac:dyDescent="0.25">
      <c r="A10" t="s">
        <v>10</v>
      </c>
      <c r="B10" s="36">
        <f>'Adjusted trial balance '!C22</f>
        <v>1200</v>
      </c>
    </row>
    <row r="11" spans="1:2" x14ac:dyDescent="0.25">
      <c r="A11" t="s">
        <v>11</v>
      </c>
      <c r="B11" s="36">
        <f>'Adjusted trial balance '!C23</f>
        <v>1925</v>
      </c>
    </row>
    <row r="12" spans="1:2" x14ac:dyDescent="0.25">
      <c r="A12" t="s">
        <v>12</v>
      </c>
      <c r="B12" s="36">
        <f>'Adjusted trial balance '!C24</f>
        <v>10070</v>
      </c>
    </row>
    <row r="13" spans="1:2" x14ac:dyDescent="0.25">
      <c r="A13" t="s">
        <v>13</v>
      </c>
      <c r="B13" s="36">
        <f>'Adjusted trial balance '!C25</f>
        <v>8550</v>
      </c>
    </row>
    <row r="14" spans="1:2" x14ac:dyDescent="0.25">
      <c r="A14" t="s">
        <v>38</v>
      </c>
      <c r="B14" s="36">
        <f>'Adjusted trial balance '!C26</f>
        <v>975</v>
      </c>
    </row>
    <row r="15" spans="1:2" x14ac:dyDescent="0.25">
      <c r="A15" t="s">
        <v>78</v>
      </c>
      <c r="B15" s="36">
        <v>1040</v>
      </c>
    </row>
    <row r="16" spans="1:2" x14ac:dyDescent="0.25">
      <c r="A16" t="s">
        <v>51</v>
      </c>
      <c r="B16" s="36">
        <f>SUM(B7:B15)</f>
        <v>62255</v>
      </c>
    </row>
    <row r="18" spans="1:2" ht="15.75" thickBot="1" x14ac:dyDescent="0.3">
      <c r="A18" t="s">
        <v>52</v>
      </c>
      <c r="B18" s="45">
        <f>B4-B16</f>
        <v>12245</v>
      </c>
    </row>
    <row r="19" spans="1:2" ht="15.75" thickTop="1" x14ac:dyDescent="0.25"/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1F7D5-580D-4584-94AD-0FCE43F0A90C}">
  <dimension ref="B1:G15"/>
  <sheetViews>
    <sheetView workbookViewId="0">
      <selection activeCell="H17" sqref="H17"/>
    </sheetView>
  </sheetViews>
  <sheetFormatPr defaultRowHeight="15" x14ac:dyDescent="0.25"/>
  <cols>
    <col min="2" max="2" width="26" bestFit="1" customWidth="1"/>
    <col min="3" max="3" width="14.7109375" bestFit="1" customWidth="1"/>
    <col min="4" max="4" width="13.85546875" bestFit="1" customWidth="1"/>
    <col min="5" max="5" width="17.28515625" bestFit="1" customWidth="1"/>
    <col min="6" max="6" width="17.7109375" bestFit="1" customWidth="1"/>
    <col min="7" max="7" width="11.5703125" bestFit="1" customWidth="1"/>
  </cols>
  <sheetData>
    <row r="1" spans="2:7" x14ac:dyDescent="0.25">
      <c r="B1" s="67" t="s">
        <v>53</v>
      </c>
      <c r="C1" s="67"/>
      <c r="D1" s="67"/>
      <c r="E1" s="67"/>
      <c r="F1" s="67"/>
      <c r="G1" s="67"/>
    </row>
    <row r="2" spans="2:7" x14ac:dyDescent="0.25">
      <c r="B2" s="67" t="s">
        <v>65</v>
      </c>
      <c r="C2" s="67"/>
      <c r="D2" s="67"/>
      <c r="E2" s="67"/>
      <c r="F2" s="67"/>
      <c r="G2" s="67"/>
    </row>
    <row r="3" spans="2:7" x14ac:dyDescent="0.25">
      <c r="B3" s="56"/>
      <c r="C3" s="51" t="s">
        <v>55</v>
      </c>
      <c r="D3" s="52" t="s">
        <v>56</v>
      </c>
      <c r="E3" s="52" t="s">
        <v>57</v>
      </c>
      <c r="F3" s="52" t="s">
        <v>58</v>
      </c>
      <c r="G3" s="53" t="s">
        <v>64</v>
      </c>
    </row>
    <row r="4" spans="2:7" x14ac:dyDescent="0.25">
      <c r="B4" s="55" t="s">
        <v>54</v>
      </c>
      <c r="C4" s="4"/>
      <c r="D4" s="47">
        <f>'posting in Ledger'!B2</f>
        <v>817967</v>
      </c>
      <c r="E4" s="46"/>
      <c r="F4" s="46">
        <v>0</v>
      </c>
      <c r="G4" s="54">
        <f>SUM(D4:F4)</f>
        <v>817967</v>
      </c>
    </row>
    <row r="5" spans="2:7" x14ac:dyDescent="0.25">
      <c r="B5" s="55" t="s">
        <v>59</v>
      </c>
      <c r="C5" s="4"/>
      <c r="D5" s="46"/>
      <c r="E5" s="46"/>
      <c r="F5" s="46"/>
      <c r="G5" s="54">
        <f t="shared" ref="G5:G10" si="0">SUM(C5:F5)</f>
        <v>0</v>
      </c>
    </row>
    <row r="6" spans="2:7" x14ac:dyDescent="0.25">
      <c r="B6" s="55" t="s">
        <v>62</v>
      </c>
      <c r="C6" s="4"/>
      <c r="D6" s="47"/>
      <c r="E6" s="46"/>
      <c r="F6" s="46"/>
      <c r="G6" s="54">
        <f>'income statement'!B18</f>
        <v>12245</v>
      </c>
    </row>
    <row r="7" spans="2:7" x14ac:dyDescent="0.25">
      <c r="B7" s="55" t="s">
        <v>60</v>
      </c>
      <c r="C7" s="4"/>
      <c r="D7" s="46"/>
      <c r="E7" s="46"/>
      <c r="F7" s="46"/>
      <c r="G7" s="54">
        <v>-1040</v>
      </c>
    </row>
    <row r="8" spans="2:7" x14ac:dyDescent="0.25">
      <c r="B8" s="55" t="s">
        <v>61</v>
      </c>
      <c r="C8" s="4"/>
      <c r="D8" s="46"/>
      <c r="E8" s="46"/>
      <c r="F8" s="46"/>
      <c r="G8" s="54">
        <f t="shared" si="0"/>
        <v>0</v>
      </c>
    </row>
    <row r="9" spans="2:7" x14ac:dyDescent="0.25">
      <c r="B9" s="55" t="s">
        <v>61</v>
      </c>
      <c r="C9" s="4"/>
      <c r="D9" s="46"/>
      <c r="E9" s="46"/>
      <c r="F9" s="46"/>
      <c r="G9" s="54">
        <f t="shared" si="0"/>
        <v>0</v>
      </c>
    </row>
    <row r="10" spans="2:7" x14ac:dyDescent="0.25">
      <c r="B10" s="55" t="s">
        <v>61</v>
      </c>
      <c r="C10" s="4"/>
      <c r="D10" s="46"/>
      <c r="E10" s="46"/>
      <c r="F10" s="46"/>
      <c r="G10" s="54">
        <f t="shared" si="0"/>
        <v>0</v>
      </c>
    </row>
    <row r="11" spans="2:7" ht="17.25" x14ac:dyDescent="0.4">
      <c r="B11" s="57" t="s">
        <v>63</v>
      </c>
      <c r="C11" s="48"/>
      <c r="D11" s="49">
        <f>SUM(D4:D10)</f>
        <v>817967</v>
      </c>
      <c r="E11" s="50"/>
      <c r="F11" s="50">
        <f>SUM(F4:F10)</f>
        <v>0</v>
      </c>
      <c r="G11" s="58">
        <f>SUM(G4:G10)</f>
        <v>829172</v>
      </c>
    </row>
    <row r="12" spans="2:7" x14ac:dyDescent="0.25">
      <c r="G12" s="36"/>
    </row>
    <row r="15" spans="2:7" x14ac:dyDescent="0.25">
      <c r="G15" s="36"/>
    </row>
  </sheetData>
  <mergeCells count="2">
    <mergeCell ref="B1:G1"/>
    <mergeCell ref="B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D96D-2DAD-49E5-A9DE-79A8695138B3}">
  <dimension ref="A1:M30"/>
  <sheetViews>
    <sheetView topLeftCell="A7" workbookViewId="0">
      <selection activeCell="G20" sqref="G20"/>
    </sheetView>
  </sheetViews>
  <sheetFormatPr defaultRowHeight="15" x14ac:dyDescent="0.25"/>
  <cols>
    <col min="2" max="2" width="34.140625" bestFit="1" customWidth="1"/>
    <col min="3" max="3" width="13.28515625" bestFit="1" customWidth="1"/>
    <col min="4" max="4" width="10.5703125" bestFit="1" customWidth="1"/>
  </cols>
  <sheetData>
    <row r="1" spans="1:13" x14ac:dyDescent="0.25">
      <c r="B1" s="67" t="s">
        <v>66</v>
      </c>
      <c r="C1" s="67"/>
    </row>
    <row r="2" spans="1:13" x14ac:dyDescent="0.25">
      <c r="B2" s="67" t="s">
        <v>67</v>
      </c>
      <c r="C2" s="67"/>
    </row>
    <row r="3" spans="1:13" x14ac:dyDescent="0.25">
      <c r="B3" s="19" t="s">
        <v>68</v>
      </c>
      <c r="J3" s="3"/>
      <c r="K3" s="1"/>
      <c r="L3" s="64"/>
      <c r="M3" s="64"/>
    </row>
    <row r="4" spans="1:13" x14ac:dyDescent="0.25">
      <c r="A4" s="3">
        <v>101</v>
      </c>
      <c r="B4" s="1" t="s">
        <v>0</v>
      </c>
      <c r="C4" s="34">
        <f>'Adjusted trial balance '!C3</f>
        <v>735962</v>
      </c>
      <c r="I4" s="1"/>
      <c r="J4" s="1"/>
      <c r="K4" s="63"/>
      <c r="L4" s="63"/>
      <c r="M4" s="63"/>
    </row>
    <row r="5" spans="1:13" x14ac:dyDescent="0.25">
      <c r="A5" s="3">
        <v>111</v>
      </c>
      <c r="B5" s="1" t="s">
        <v>18</v>
      </c>
      <c r="C5" s="35">
        <f>'Adjusted trial balance '!C4</f>
        <v>49550</v>
      </c>
      <c r="I5" s="3"/>
      <c r="J5" s="1"/>
      <c r="K5" s="1"/>
      <c r="L5" s="64"/>
      <c r="M5" s="64"/>
    </row>
    <row r="6" spans="1:13" x14ac:dyDescent="0.25">
      <c r="A6" s="3">
        <v>121</v>
      </c>
      <c r="B6" s="1" t="s">
        <v>1</v>
      </c>
      <c r="C6" s="34">
        <f>'Adjusted trial balance '!C5</f>
        <v>2300</v>
      </c>
      <c r="I6" s="3"/>
      <c r="J6" s="1"/>
      <c r="K6" s="63"/>
      <c r="L6" s="63"/>
      <c r="M6" s="2"/>
    </row>
    <row r="7" spans="1:13" x14ac:dyDescent="0.25">
      <c r="A7" s="3">
        <v>134</v>
      </c>
      <c r="B7" s="1" t="s">
        <v>19</v>
      </c>
      <c r="C7" s="35">
        <f>'Adjusted trial balance '!C6</f>
        <v>67375</v>
      </c>
      <c r="I7" s="3"/>
      <c r="J7" s="1"/>
      <c r="K7" s="1"/>
      <c r="L7" s="64"/>
      <c r="M7" s="64"/>
    </row>
    <row r="8" spans="1:13" x14ac:dyDescent="0.25">
      <c r="A8" s="3">
        <v>137</v>
      </c>
      <c r="B8" s="1" t="s">
        <v>20</v>
      </c>
      <c r="C8" s="34">
        <f>'Adjusted trial balance '!C7</f>
        <v>275000</v>
      </c>
      <c r="I8" s="3"/>
      <c r="J8" s="1"/>
      <c r="K8" s="1"/>
      <c r="L8" s="64"/>
      <c r="M8" s="64"/>
    </row>
    <row r="9" spans="1:13" x14ac:dyDescent="0.25">
      <c r="A9" s="3">
        <v>141</v>
      </c>
      <c r="B9" s="1" t="s">
        <v>21</v>
      </c>
      <c r="C9" s="34">
        <f>'Adjusted trial balance '!C8</f>
        <v>433000</v>
      </c>
      <c r="I9" s="3"/>
      <c r="J9" s="1"/>
      <c r="K9" s="63"/>
      <c r="L9" s="63"/>
      <c r="M9" s="63"/>
    </row>
    <row r="10" spans="1:13" x14ac:dyDescent="0.25">
      <c r="A10" s="3">
        <v>142</v>
      </c>
      <c r="B10" s="1" t="s">
        <v>22</v>
      </c>
      <c r="C10" s="35">
        <f>'Adjusted trial balance '!D9</f>
        <v>1220</v>
      </c>
      <c r="D10" s="1"/>
      <c r="K10" s="1"/>
      <c r="L10" s="1"/>
      <c r="M10" s="1"/>
    </row>
    <row r="11" spans="1:13" ht="17.25" x14ac:dyDescent="0.25">
      <c r="B11" s="1" t="s">
        <v>72</v>
      </c>
      <c r="C11" s="59">
        <f>SUM(C4:C9)</f>
        <v>1563187</v>
      </c>
      <c r="I11" s="1"/>
      <c r="J11" s="1"/>
    </row>
    <row r="12" spans="1:13" x14ac:dyDescent="0.25">
      <c r="B12" s="1"/>
      <c r="C12" s="34"/>
      <c r="I12" s="3"/>
      <c r="J12" s="1"/>
    </row>
    <row r="13" spans="1:13" x14ac:dyDescent="0.25">
      <c r="B13" s="19" t="s">
        <v>69</v>
      </c>
      <c r="I13" s="3"/>
      <c r="J13" s="1"/>
    </row>
    <row r="14" spans="1:13" x14ac:dyDescent="0.25">
      <c r="A14">
        <v>202</v>
      </c>
      <c r="B14" s="1" t="s">
        <v>23</v>
      </c>
      <c r="C14" s="36">
        <f>'Adjusted trial balance '!D10</f>
        <v>11625</v>
      </c>
      <c r="D14" s="35"/>
      <c r="I14" s="3"/>
      <c r="J14" s="1"/>
    </row>
    <row r="15" spans="1:13" x14ac:dyDescent="0.25">
      <c r="A15">
        <v>208</v>
      </c>
      <c r="B15" s="1" t="s">
        <v>24</v>
      </c>
      <c r="C15" s="36">
        <f>'Adjusted trial balance '!D11</f>
        <v>3650</v>
      </c>
      <c r="D15" s="35"/>
    </row>
    <row r="16" spans="1:13" x14ac:dyDescent="0.25">
      <c r="A16">
        <v>210</v>
      </c>
      <c r="B16" s="1" t="s">
        <v>25</v>
      </c>
      <c r="C16" s="36">
        <f>'Adjusted trial balance '!D12</f>
        <v>80500</v>
      </c>
      <c r="D16" s="35"/>
      <c r="I16" s="1"/>
    </row>
    <row r="17" spans="1:10" x14ac:dyDescent="0.25">
      <c r="A17">
        <v>215</v>
      </c>
      <c r="B17" s="1" t="s">
        <v>26</v>
      </c>
      <c r="C17" s="36">
        <f>'Adjusted trial balance '!D13</f>
        <v>975</v>
      </c>
      <c r="D17" s="35"/>
      <c r="I17" s="3"/>
      <c r="J17" s="1"/>
    </row>
    <row r="18" spans="1:10" x14ac:dyDescent="0.25">
      <c r="A18">
        <v>222</v>
      </c>
      <c r="B18" s="1" t="s">
        <v>27</v>
      </c>
      <c r="C18" s="36">
        <f>'Adjusted trial balance '!D14</f>
        <v>605400</v>
      </c>
      <c r="D18" s="35"/>
    </row>
    <row r="19" spans="1:10" x14ac:dyDescent="0.25">
      <c r="B19" s="1" t="s">
        <v>73</v>
      </c>
      <c r="C19" s="60">
        <f>SUM(C14:C18)</f>
        <v>702150</v>
      </c>
      <c r="D19" s="35"/>
    </row>
    <row r="20" spans="1:10" x14ac:dyDescent="0.25">
      <c r="B20" s="1"/>
      <c r="D20" s="35"/>
    </row>
    <row r="21" spans="1:10" x14ac:dyDescent="0.25">
      <c r="B21" t="s">
        <v>70</v>
      </c>
      <c r="C21" s="36"/>
    </row>
    <row r="22" spans="1:10" x14ac:dyDescent="0.25">
      <c r="A22">
        <v>301</v>
      </c>
      <c r="B22" s="1" t="s">
        <v>29</v>
      </c>
      <c r="C22" s="35">
        <f>'Adjusted trial balance '!D15</f>
        <v>817967</v>
      </c>
      <c r="D22" s="34"/>
    </row>
    <row r="23" spans="1:10" x14ac:dyDescent="0.25">
      <c r="A23">
        <v>309</v>
      </c>
      <c r="B23" s="1" t="s">
        <v>76</v>
      </c>
      <c r="C23" s="36">
        <f>30825</f>
        <v>30825</v>
      </c>
    </row>
    <row r="24" spans="1:10" x14ac:dyDescent="0.25">
      <c r="A24">
        <v>601</v>
      </c>
      <c r="B24" s="1" t="s">
        <v>77</v>
      </c>
      <c r="C24" s="36">
        <f>'income statement'!B18</f>
        <v>12245</v>
      </c>
    </row>
    <row r="25" spans="1:10" x14ac:dyDescent="0.25">
      <c r="B25" s="1" t="s">
        <v>75</v>
      </c>
      <c r="C25" s="36">
        <f>SUM(C22:C24)</f>
        <v>861037</v>
      </c>
    </row>
    <row r="26" spans="1:10" x14ac:dyDescent="0.25">
      <c r="B26" s="1"/>
      <c r="C26" s="36"/>
    </row>
    <row r="27" spans="1:10" ht="17.25" x14ac:dyDescent="0.4">
      <c r="B27" s="1" t="s">
        <v>74</v>
      </c>
      <c r="C27" s="61">
        <f>C25+C19</f>
        <v>1563187</v>
      </c>
    </row>
    <row r="28" spans="1:10" x14ac:dyDescent="0.25">
      <c r="D28" s="36"/>
    </row>
    <row r="30" spans="1:10" x14ac:dyDescent="0.25">
      <c r="C30" s="36"/>
    </row>
  </sheetData>
  <mergeCells count="9">
    <mergeCell ref="L7:M7"/>
    <mergeCell ref="L8:M8"/>
    <mergeCell ref="K9:M9"/>
    <mergeCell ref="B1:C1"/>
    <mergeCell ref="B2:C2"/>
    <mergeCell ref="L3:M3"/>
    <mergeCell ref="K4:M4"/>
    <mergeCell ref="L5:M5"/>
    <mergeCell ref="K6:L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A0D1-5049-4B69-B1FA-D84229F3D0C7}">
  <dimension ref="A1:L24"/>
  <sheetViews>
    <sheetView topLeftCell="A8" workbookViewId="0">
      <selection activeCell="H27" sqref="H27"/>
    </sheetView>
  </sheetViews>
  <sheetFormatPr defaultRowHeight="15" x14ac:dyDescent="0.25"/>
  <cols>
    <col min="1" max="1" width="11.5703125" bestFit="1" customWidth="1"/>
    <col min="6" max="6" width="14.140625" customWidth="1"/>
    <col min="9" max="9" width="16.7109375" bestFit="1" customWidth="1"/>
  </cols>
  <sheetData>
    <row r="1" spans="1:12" x14ac:dyDescent="0.25">
      <c r="A1" s="50">
        <v>101</v>
      </c>
      <c r="B1" s="50" t="s">
        <v>0</v>
      </c>
      <c r="C1" s="46"/>
      <c r="E1" s="50">
        <v>202</v>
      </c>
      <c r="F1" s="50" t="s">
        <v>23</v>
      </c>
      <c r="H1" s="50">
        <v>601</v>
      </c>
      <c r="I1" s="50" t="s">
        <v>77</v>
      </c>
      <c r="K1" s="86" t="s">
        <v>12</v>
      </c>
      <c r="L1" s="86"/>
    </row>
    <row r="2" spans="1:12" x14ac:dyDescent="0.25">
      <c r="A2">
        <v>735962</v>
      </c>
      <c r="B2" s="84"/>
      <c r="C2" s="46"/>
      <c r="F2" s="84">
        <v>11625</v>
      </c>
      <c r="I2" s="84">
        <v>12245</v>
      </c>
      <c r="K2">
        <v>10070</v>
      </c>
      <c r="L2" s="84"/>
    </row>
    <row r="3" spans="1:12" x14ac:dyDescent="0.25">
      <c r="B3" s="4"/>
      <c r="C3" s="46"/>
      <c r="F3" s="4"/>
      <c r="I3" s="4"/>
      <c r="L3" s="4"/>
    </row>
    <row r="4" spans="1:12" x14ac:dyDescent="0.25">
      <c r="A4" s="50">
        <v>111</v>
      </c>
      <c r="B4" s="50" t="s">
        <v>18</v>
      </c>
      <c r="C4" s="46"/>
      <c r="E4" s="50">
        <v>208</v>
      </c>
      <c r="F4" s="50" t="s">
        <v>24</v>
      </c>
      <c r="H4" s="86" t="s">
        <v>50</v>
      </c>
      <c r="I4" s="86"/>
    </row>
    <row r="5" spans="1:12" x14ac:dyDescent="0.25">
      <c r="A5">
        <v>49550</v>
      </c>
      <c r="B5" s="84"/>
      <c r="C5" s="46"/>
      <c r="F5" s="84">
        <v>3650</v>
      </c>
      <c r="I5" s="84">
        <v>74500</v>
      </c>
      <c r="K5" s="86" t="s">
        <v>13</v>
      </c>
      <c r="L5" s="86"/>
    </row>
    <row r="6" spans="1:12" x14ac:dyDescent="0.25">
      <c r="B6" s="4"/>
      <c r="C6" s="46"/>
      <c r="F6" s="4"/>
      <c r="I6" s="4"/>
      <c r="K6">
        <v>8550</v>
      </c>
      <c r="L6" s="84"/>
    </row>
    <row r="7" spans="1:12" x14ac:dyDescent="0.25">
      <c r="B7" s="4"/>
      <c r="C7" s="46"/>
      <c r="L7" s="4"/>
    </row>
    <row r="8" spans="1:12" x14ac:dyDescent="0.25">
      <c r="A8" s="50">
        <v>121</v>
      </c>
      <c r="B8" s="50" t="s">
        <v>1</v>
      </c>
      <c r="C8" s="46"/>
      <c r="E8" s="50">
        <v>210</v>
      </c>
      <c r="F8" s="50" t="s">
        <v>25</v>
      </c>
      <c r="H8" s="86" t="s">
        <v>7</v>
      </c>
      <c r="I8" s="86"/>
      <c r="K8" s="86" t="s">
        <v>38</v>
      </c>
      <c r="L8" s="86"/>
    </row>
    <row r="9" spans="1:12" x14ac:dyDescent="0.25">
      <c r="A9">
        <v>2300</v>
      </c>
      <c r="B9" s="84"/>
      <c r="C9" s="46"/>
      <c r="F9" s="84">
        <v>80500</v>
      </c>
      <c r="H9">
        <v>36500</v>
      </c>
      <c r="I9" s="84"/>
      <c r="K9">
        <v>975</v>
      </c>
      <c r="L9" s="84"/>
    </row>
    <row r="10" spans="1:12" x14ac:dyDescent="0.25">
      <c r="B10" s="4"/>
      <c r="C10" s="46"/>
      <c r="F10" s="4"/>
      <c r="I10" s="4"/>
      <c r="L10" s="4"/>
    </row>
    <row r="11" spans="1:12" x14ac:dyDescent="0.25">
      <c r="A11">
        <v>134</v>
      </c>
      <c r="B11" t="s">
        <v>19</v>
      </c>
      <c r="E11">
        <v>215</v>
      </c>
      <c r="F11" t="s">
        <v>26</v>
      </c>
      <c r="H11" s="86" t="s">
        <v>8</v>
      </c>
      <c r="I11" s="86"/>
      <c r="K11" s="86" t="s">
        <v>78</v>
      </c>
      <c r="L11" s="86"/>
    </row>
    <row r="12" spans="1:12" x14ac:dyDescent="0.25">
      <c r="A12" s="83">
        <v>67375</v>
      </c>
      <c r="B12" s="84"/>
      <c r="C12" s="46"/>
      <c r="E12" s="83"/>
      <c r="F12" s="84">
        <v>975</v>
      </c>
      <c r="H12">
        <v>775</v>
      </c>
      <c r="I12" s="84"/>
      <c r="K12">
        <v>1040</v>
      </c>
      <c r="L12" s="84"/>
    </row>
    <row r="13" spans="1:12" x14ac:dyDescent="0.25">
      <c r="B13" s="4"/>
      <c r="C13" s="46"/>
      <c r="F13" s="4"/>
      <c r="I13" s="4"/>
      <c r="L13" s="4"/>
    </row>
    <row r="14" spans="1:12" x14ac:dyDescent="0.25">
      <c r="A14">
        <v>137</v>
      </c>
      <c r="B14" t="s">
        <v>20</v>
      </c>
      <c r="E14">
        <v>301</v>
      </c>
      <c r="F14" t="s">
        <v>29</v>
      </c>
      <c r="H14" s="86" t="s">
        <v>9</v>
      </c>
      <c r="I14" s="86"/>
    </row>
    <row r="15" spans="1:12" x14ac:dyDescent="0.25">
      <c r="A15" s="83">
        <v>275000</v>
      </c>
      <c r="B15" s="84"/>
      <c r="C15" s="46"/>
      <c r="E15" s="83"/>
      <c r="F15" s="84">
        <v>817967</v>
      </c>
      <c r="H15">
        <v>1220</v>
      </c>
      <c r="I15" s="84"/>
    </row>
    <row r="16" spans="1:12" x14ac:dyDescent="0.25">
      <c r="A16" s="46"/>
      <c r="B16" s="4"/>
      <c r="C16" s="46"/>
      <c r="F16" s="4"/>
      <c r="I16" s="4"/>
    </row>
    <row r="17" spans="1:9" x14ac:dyDescent="0.25">
      <c r="A17">
        <v>141</v>
      </c>
      <c r="B17" s="4" t="s">
        <v>21</v>
      </c>
      <c r="C17" s="46"/>
      <c r="E17">
        <v>311</v>
      </c>
      <c r="F17" t="s">
        <v>71</v>
      </c>
      <c r="H17" s="86" t="s">
        <v>10</v>
      </c>
      <c r="I17" s="86"/>
    </row>
    <row r="18" spans="1:9" x14ac:dyDescent="0.25">
      <c r="A18" s="83">
        <v>433000</v>
      </c>
      <c r="B18" s="84"/>
      <c r="C18" s="46"/>
      <c r="E18" s="83"/>
      <c r="F18" s="84">
        <v>1040</v>
      </c>
      <c r="H18">
        <v>1200</v>
      </c>
      <c r="I18" s="84"/>
    </row>
    <row r="19" spans="1:9" x14ac:dyDescent="0.25">
      <c r="A19" s="28">
        <v>-1220</v>
      </c>
      <c r="B19" s="4"/>
      <c r="C19" s="46"/>
      <c r="F19" s="4"/>
      <c r="I19" s="4"/>
    </row>
    <row r="20" spans="1:9" ht="15.75" thickBot="1" x14ac:dyDescent="0.3">
      <c r="A20" s="85">
        <v>431780</v>
      </c>
    </row>
    <row r="21" spans="1:9" x14ac:dyDescent="0.25">
      <c r="H21" s="86" t="s">
        <v>11</v>
      </c>
      <c r="I21" s="86"/>
    </row>
    <row r="22" spans="1:9" x14ac:dyDescent="0.25">
      <c r="A22">
        <v>222</v>
      </c>
      <c r="B22" t="s">
        <v>27</v>
      </c>
      <c r="E22">
        <v>309</v>
      </c>
      <c r="F22" t="s">
        <v>76</v>
      </c>
      <c r="H22">
        <v>1925</v>
      </c>
      <c r="I22" s="84"/>
    </row>
    <row r="23" spans="1:9" x14ac:dyDescent="0.25">
      <c r="A23" s="83"/>
      <c r="B23" s="84">
        <v>605400</v>
      </c>
      <c r="E23" s="83">
        <v>0</v>
      </c>
      <c r="F23" s="84">
        <v>30825</v>
      </c>
      <c r="I23" s="4"/>
    </row>
    <row r="24" spans="1:9" x14ac:dyDescent="0.25">
      <c r="B24" s="4"/>
      <c r="F24" s="4"/>
    </row>
  </sheetData>
  <mergeCells count="10">
    <mergeCell ref="H17:I17"/>
    <mergeCell ref="H21:I21"/>
    <mergeCell ref="K1:L1"/>
    <mergeCell ref="K5:L5"/>
    <mergeCell ref="K8:L8"/>
    <mergeCell ref="K11:L11"/>
    <mergeCell ref="H4:I4"/>
    <mergeCell ref="H8:I8"/>
    <mergeCell ref="H11:I11"/>
    <mergeCell ref="H14:I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59E1-70B8-4E91-94D9-0FB5905B757C}">
  <dimension ref="A1:P30"/>
  <sheetViews>
    <sheetView topLeftCell="A13" workbookViewId="0">
      <selection activeCell="M26" sqref="M26"/>
    </sheetView>
  </sheetViews>
  <sheetFormatPr defaultRowHeight="15" x14ac:dyDescent="0.25"/>
  <cols>
    <col min="1" max="1" width="9.140625" style="5"/>
    <col min="2" max="2" width="11.7109375" style="5" bestFit="1" customWidth="1"/>
    <col min="3" max="3" width="11.5703125" style="5" bestFit="1" customWidth="1"/>
    <col min="4" max="5" width="9.140625" style="5"/>
    <col min="6" max="6" width="9.5703125" style="5" bestFit="1" customWidth="1"/>
    <col min="7" max="7" width="11.5703125" style="5" bestFit="1" customWidth="1"/>
    <col min="8" max="10" width="9.140625" style="5"/>
    <col min="11" max="12" width="10.5703125" style="5" bestFit="1" customWidth="1"/>
    <col min="13" max="13" width="10.5703125" style="5" customWidth="1"/>
    <col min="14" max="14" width="9.140625" style="5"/>
    <col min="15" max="15" width="10.5703125" style="5" bestFit="1" customWidth="1"/>
    <col min="16" max="16384" width="9.140625" style="5"/>
  </cols>
  <sheetData>
    <row r="1" spans="1:16" x14ac:dyDescent="0.25">
      <c r="B1" s="87">
        <v>101</v>
      </c>
      <c r="C1" s="87" t="s">
        <v>0</v>
      </c>
      <c r="D1" s="28"/>
      <c r="F1" s="87">
        <v>202</v>
      </c>
      <c r="G1" s="87" t="s">
        <v>23</v>
      </c>
      <c r="K1" s="87">
        <v>601</v>
      </c>
      <c r="L1" s="87" t="s">
        <v>77</v>
      </c>
      <c r="M1" s="28"/>
      <c r="O1" s="95" t="s">
        <v>12</v>
      </c>
      <c r="P1" s="95"/>
    </row>
    <row r="2" spans="1:16" ht="15.75" thickBot="1" x14ac:dyDescent="0.3">
      <c r="B2" s="88">
        <v>735962</v>
      </c>
      <c r="C2" s="7"/>
      <c r="D2" s="28"/>
      <c r="G2" s="89">
        <v>11625</v>
      </c>
      <c r="L2" s="89">
        <v>12065</v>
      </c>
      <c r="M2" s="28"/>
      <c r="O2" s="88">
        <v>10070</v>
      </c>
      <c r="P2" s="7"/>
    </row>
    <row r="3" spans="1:16" ht="15.75" thickTop="1" x14ac:dyDescent="0.25">
      <c r="A3" s="5" t="s">
        <v>40</v>
      </c>
      <c r="B3" s="5">
        <f>B2</f>
        <v>735962</v>
      </c>
      <c r="C3" s="8"/>
      <c r="D3" s="28"/>
      <c r="E3" s="5" t="s">
        <v>40</v>
      </c>
      <c r="G3" s="8">
        <f>G2</f>
        <v>11625</v>
      </c>
      <c r="J3" s="5" t="s">
        <v>40</v>
      </c>
      <c r="L3" s="8">
        <f>L2</f>
        <v>12065</v>
      </c>
      <c r="M3" s="28"/>
      <c r="N3" s="5" t="s">
        <v>40</v>
      </c>
      <c r="O3" s="5">
        <f>O2</f>
        <v>10070</v>
      </c>
      <c r="P3" s="8"/>
    </row>
    <row r="4" spans="1:16" x14ac:dyDescent="0.25">
      <c r="C4" s="8"/>
      <c r="D4" s="28"/>
      <c r="G4" s="8"/>
      <c r="L4" s="8"/>
      <c r="M4" s="28"/>
      <c r="P4" s="8"/>
    </row>
    <row r="5" spans="1:16" x14ac:dyDescent="0.25">
      <c r="B5" s="87">
        <v>111</v>
      </c>
      <c r="C5" s="87" t="s">
        <v>18</v>
      </c>
      <c r="D5" s="28"/>
      <c r="F5" s="87">
        <v>208</v>
      </c>
      <c r="G5" s="87" t="s">
        <v>24</v>
      </c>
      <c r="K5" s="95" t="s">
        <v>50</v>
      </c>
      <c r="L5" s="95"/>
      <c r="M5" s="27"/>
    </row>
    <row r="6" spans="1:16" ht="15.75" thickBot="1" x14ac:dyDescent="0.3">
      <c r="B6" s="88">
        <v>49550</v>
      </c>
      <c r="C6" s="7"/>
      <c r="D6" s="28"/>
      <c r="G6" s="89">
        <v>3650</v>
      </c>
      <c r="L6" s="89">
        <v>74500</v>
      </c>
      <c r="M6" s="28"/>
      <c r="O6" s="95" t="s">
        <v>13</v>
      </c>
      <c r="P6" s="95"/>
    </row>
    <row r="7" spans="1:16" ht="16.5" thickTop="1" thickBot="1" x14ac:dyDescent="0.3">
      <c r="A7" s="5" t="s">
        <v>40</v>
      </c>
      <c r="B7" s="5">
        <f>B6</f>
        <v>49550</v>
      </c>
      <c r="C7" s="8"/>
      <c r="D7" s="28"/>
      <c r="E7" s="5" t="s">
        <v>40</v>
      </c>
      <c r="G7" s="8">
        <f>G6</f>
        <v>3650</v>
      </c>
      <c r="J7" s="5" t="s">
        <v>40</v>
      </c>
      <c r="L7" s="8">
        <f>L6</f>
        <v>74500</v>
      </c>
      <c r="M7" s="28"/>
      <c r="O7" s="88">
        <v>8550</v>
      </c>
      <c r="P7" s="7"/>
    </row>
    <row r="8" spans="1:16" ht="15.75" thickTop="1" x14ac:dyDescent="0.25">
      <c r="C8" s="8"/>
      <c r="D8" s="28"/>
      <c r="G8" s="28"/>
      <c r="L8" s="28"/>
      <c r="M8" s="28"/>
      <c r="N8" s="5" t="s">
        <v>40</v>
      </c>
      <c r="O8" s="5">
        <f>O7</f>
        <v>8550</v>
      </c>
      <c r="P8" s="8"/>
    </row>
    <row r="9" spans="1:16" x14ac:dyDescent="0.25">
      <c r="C9" s="8"/>
      <c r="D9" s="28"/>
      <c r="P9" s="8"/>
    </row>
    <row r="10" spans="1:16" x14ac:dyDescent="0.25">
      <c r="B10" s="87">
        <v>121</v>
      </c>
      <c r="C10" s="87" t="s">
        <v>1</v>
      </c>
      <c r="D10" s="28"/>
      <c r="F10" s="87">
        <v>210</v>
      </c>
      <c r="G10" s="87" t="s">
        <v>25</v>
      </c>
      <c r="K10" s="95" t="s">
        <v>7</v>
      </c>
      <c r="L10" s="95"/>
      <c r="M10" s="27"/>
      <c r="O10" s="95" t="s">
        <v>38</v>
      </c>
      <c r="P10" s="95"/>
    </row>
    <row r="11" spans="1:16" ht="15.75" thickBot="1" x14ac:dyDescent="0.3">
      <c r="B11" s="88">
        <v>2300</v>
      </c>
      <c r="C11" s="7"/>
      <c r="D11" s="28"/>
      <c r="G11" s="89">
        <v>80500</v>
      </c>
      <c r="K11" s="88">
        <v>36500</v>
      </c>
      <c r="L11" s="7"/>
      <c r="M11" s="28"/>
      <c r="O11" s="88">
        <v>975</v>
      </c>
      <c r="P11" s="7"/>
    </row>
    <row r="12" spans="1:16" ht="15.75" thickTop="1" x14ac:dyDescent="0.25">
      <c r="A12" s="5" t="s">
        <v>40</v>
      </c>
      <c r="B12" s="5">
        <f>B11</f>
        <v>2300</v>
      </c>
      <c r="C12" s="8"/>
      <c r="D12" s="28"/>
      <c r="E12" s="5" t="s">
        <v>40</v>
      </c>
      <c r="G12" s="8">
        <f>G11</f>
        <v>80500</v>
      </c>
      <c r="J12" s="5" t="s">
        <v>40</v>
      </c>
      <c r="K12" s="5">
        <f>K11</f>
        <v>36500</v>
      </c>
      <c r="L12" s="8"/>
      <c r="M12" s="28"/>
      <c r="N12" s="5" t="s">
        <v>40</v>
      </c>
      <c r="O12" s="5">
        <f>O11</f>
        <v>975</v>
      </c>
      <c r="P12" s="8"/>
    </row>
    <row r="13" spans="1:16" x14ac:dyDescent="0.25">
      <c r="C13" s="8"/>
      <c r="D13" s="28"/>
      <c r="G13" s="8"/>
      <c r="L13" s="8"/>
      <c r="M13" s="28"/>
      <c r="P13" s="8"/>
    </row>
    <row r="14" spans="1:16" x14ac:dyDescent="0.25">
      <c r="B14" s="5">
        <v>134</v>
      </c>
      <c r="C14" s="5" t="s">
        <v>19</v>
      </c>
      <c r="F14" s="5">
        <v>215</v>
      </c>
      <c r="G14" s="5" t="s">
        <v>26</v>
      </c>
      <c r="K14" s="95" t="s">
        <v>8</v>
      </c>
      <c r="L14" s="95"/>
      <c r="M14" s="27"/>
      <c r="O14" s="95" t="s">
        <v>78</v>
      </c>
      <c r="P14" s="95"/>
    </row>
    <row r="15" spans="1:16" ht="15.75" thickBot="1" x14ac:dyDescent="0.3">
      <c r="B15" s="88">
        <v>67375</v>
      </c>
      <c r="C15" s="7"/>
      <c r="D15" s="28"/>
      <c r="F15" s="6"/>
      <c r="G15" s="89">
        <v>975</v>
      </c>
      <c r="K15" s="88">
        <v>775</v>
      </c>
      <c r="L15" s="7"/>
      <c r="M15" s="28"/>
      <c r="O15" s="88">
        <v>1040</v>
      </c>
      <c r="P15" s="7"/>
    </row>
    <row r="16" spans="1:16" ht="15.75" thickTop="1" x14ac:dyDescent="0.25">
      <c r="A16" s="5" t="s">
        <v>40</v>
      </c>
      <c r="B16" s="28">
        <f>B15</f>
        <v>67375</v>
      </c>
      <c r="C16" s="8"/>
      <c r="D16" s="28"/>
      <c r="E16" s="5" t="s">
        <v>40</v>
      </c>
      <c r="F16" s="28"/>
      <c r="G16" s="8">
        <f>G15</f>
        <v>975</v>
      </c>
      <c r="J16" s="5" t="s">
        <v>40</v>
      </c>
      <c r="K16" s="5">
        <f>K15</f>
        <v>775</v>
      </c>
      <c r="L16" s="8"/>
      <c r="M16" s="28"/>
      <c r="N16" s="5" t="s">
        <v>40</v>
      </c>
      <c r="O16" s="5">
        <f>O15</f>
        <v>1040</v>
      </c>
      <c r="P16" s="8"/>
    </row>
    <row r="17" spans="1:16" x14ac:dyDescent="0.25">
      <c r="C17" s="8"/>
      <c r="D17" s="28"/>
      <c r="G17" s="8"/>
      <c r="L17" s="8"/>
      <c r="M17" s="28"/>
      <c r="P17" s="8"/>
    </row>
    <row r="18" spans="1:16" x14ac:dyDescent="0.25">
      <c r="B18" s="5">
        <v>137</v>
      </c>
      <c r="C18" s="5" t="s">
        <v>20</v>
      </c>
      <c r="F18" s="5">
        <v>301</v>
      </c>
      <c r="G18" s="5" t="s">
        <v>29</v>
      </c>
      <c r="K18" s="95" t="s">
        <v>9</v>
      </c>
      <c r="L18" s="95"/>
      <c r="M18" s="27"/>
    </row>
    <row r="19" spans="1:16" ht="15.75" thickBot="1" x14ac:dyDescent="0.3">
      <c r="B19" s="88">
        <v>275000</v>
      </c>
      <c r="C19" s="7"/>
      <c r="D19" s="28"/>
      <c r="F19" s="6"/>
      <c r="G19" s="89">
        <v>817967</v>
      </c>
      <c r="K19" s="88">
        <v>1220</v>
      </c>
      <c r="L19" s="7"/>
      <c r="M19" s="28"/>
    </row>
    <row r="20" spans="1:16" ht="15.75" thickTop="1" x14ac:dyDescent="0.25">
      <c r="A20" s="5" t="s">
        <v>40</v>
      </c>
      <c r="B20" s="28">
        <f>B19</f>
        <v>275000</v>
      </c>
      <c r="C20" s="8"/>
      <c r="D20" s="28"/>
      <c r="E20" s="5" t="s">
        <v>40</v>
      </c>
      <c r="F20" s="28"/>
      <c r="G20" s="8">
        <f>G19</f>
        <v>817967</v>
      </c>
      <c r="J20" s="5" t="s">
        <v>40</v>
      </c>
      <c r="K20" s="5">
        <f>K19</f>
        <v>1220</v>
      </c>
      <c r="L20" s="8"/>
      <c r="M20" s="28"/>
    </row>
    <row r="21" spans="1:16" x14ac:dyDescent="0.25">
      <c r="B21" s="28"/>
      <c r="C21" s="8"/>
      <c r="D21" s="28"/>
      <c r="G21" s="8"/>
      <c r="L21" s="8"/>
      <c r="M21" s="28"/>
    </row>
    <row r="22" spans="1:16" x14ac:dyDescent="0.25">
      <c r="B22" s="5">
        <v>141</v>
      </c>
      <c r="C22" s="8" t="s">
        <v>21</v>
      </c>
      <c r="D22" s="28"/>
      <c r="F22" s="5">
        <v>311</v>
      </c>
      <c r="G22" s="5" t="s">
        <v>71</v>
      </c>
      <c r="K22" s="95" t="s">
        <v>10</v>
      </c>
      <c r="L22" s="95"/>
      <c r="M22" s="27"/>
    </row>
    <row r="23" spans="1:16" ht="15.75" thickBot="1" x14ac:dyDescent="0.3">
      <c r="B23" s="6">
        <v>433000</v>
      </c>
      <c r="C23" s="7"/>
      <c r="D23" s="28"/>
      <c r="F23" s="88">
        <v>1040</v>
      </c>
      <c r="K23" s="88">
        <v>1200</v>
      </c>
      <c r="L23" s="7"/>
      <c r="M23" s="28"/>
    </row>
    <row r="24" spans="1:16" ht="15.75" thickTop="1" x14ac:dyDescent="0.25">
      <c r="B24" s="28">
        <v>-1220</v>
      </c>
      <c r="C24" s="8"/>
      <c r="D24" s="28"/>
      <c r="E24" s="5" t="s">
        <v>40</v>
      </c>
      <c r="F24" s="5">
        <f>F23</f>
        <v>1040</v>
      </c>
      <c r="J24" s="5" t="s">
        <v>40</v>
      </c>
      <c r="K24" s="5">
        <f>K23</f>
        <v>1200</v>
      </c>
      <c r="L24" s="8"/>
      <c r="M24" s="28"/>
    </row>
    <row r="25" spans="1:16" ht="15.75" thickBot="1" x14ac:dyDescent="0.3">
      <c r="B25" s="85">
        <v>431780</v>
      </c>
    </row>
    <row r="26" spans="1:16" x14ac:dyDescent="0.25">
      <c r="A26" s="5" t="s">
        <v>40</v>
      </c>
      <c r="B26" s="28">
        <f>B25</f>
        <v>431780</v>
      </c>
    </row>
    <row r="27" spans="1:16" x14ac:dyDescent="0.25">
      <c r="K27" s="95" t="s">
        <v>11</v>
      </c>
      <c r="L27" s="95"/>
      <c r="M27" s="27"/>
    </row>
    <row r="28" spans="1:16" ht="15.75" thickBot="1" x14ac:dyDescent="0.3">
      <c r="B28" s="5">
        <v>222</v>
      </c>
      <c r="C28" s="5" t="s">
        <v>27</v>
      </c>
      <c r="F28" s="5">
        <v>309</v>
      </c>
      <c r="G28" s="5" t="s">
        <v>76</v>
      </c>
      <c r="K28" s="88">
        <v>1925</v>
      </c>
      <c r="L28" s="7"/>
      <c r="M28" s="28"/>
    </row>
    <row r="29" spans="1:16" ht="16.5" thickTop="1" thickBot="1" x14ac:dyDescent="0.3">
      <c r="B29" s="6"/>
      <c r="C29" s="89">
        <v>605400</v>
      </c>
      <c r="F29" s="6">
        <v>0</v>
      </c>
      <c r="G29" s="89">
        <v>17540</v>
      </c>
      <c r="J29" s="5" t="s">
        <v>40</v>
      </c>
      <c r="K29" s="5">
        <f>K28</f>
        <v>1925</v>
      </c>
      <c r="L29" s="8"/>
      <c r="M29" s="28"/>
    </row>
    <row r="30" spans="1:16" ht="15.75" thickTop="1" x14ac:dyDescent="0.25">
      <c r="A30" s="5" t="s">
        <v>40</v>
      </c>
      <c r="C30" s="8">
        <f>C29</f>
        <v>605400</v>
      </c>
      <c r="E30" s="5" t="s">
        <v>40</v>
      </c>
      <c r="G30" s="8">
        <f>G29</f>
        <v>17540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2124-B64C-4FE9-B015-F77CD2FDE0BB}">
  <dimension ref="A1:H31"/>
  <sheetViews>
    <sheetView topLeftCell="A13" workbookViewId="0">
      <selection activeCell="I26" sqref="I26"/>
    </sheetView>
  </sheetViews>
  <sheetFormatPr defaultRowHeight="15" x14ac:dyDescent="0.25"/>
  <cols>
    <col min="1" max="1" width="20.85546875" bestFit="1" customWidth="1"/>
    <col min="2" max="3" width="13.28515625" bestFit="1" customWidth="1"/>
  </cols>
  <sheetData>
    <row r="1" spans="1:3" x14ac:dyDescent="0.25">
      <c r="A1" s="90" t="s">
        <v>79</v>
      </c>
      <c r="B1" s="90"/>
      <c r="C1" s="90"/>
    </row>
    <row r="2" spans="1:3" x14ac:dyDescent="0.25">
      <c r="A2" s="4"/>
      <c r="B2" s="53" t="s">
        <v>80</v>
      </c>
      <c r="C2" s="53" t="s">
        <v>81</v>
      </c>
    </row>
    <row r="3" spans="1:3" x14ac:dyDescent="0.25">
      <c r="A3" s="91" t="str">
        <f>'closing entries to T account'!C1</f>
        <v>Cash</v>
      </c>
      <c r="B3" s="54">
        <f>'closing entries to T account'!B3</f>
        <v>735962</v>
      </c>
      <c r="C3" s="55">
        <v>0</v>
      </c>
    </row>
    <row r="4" spans="1:3" x14ac:dyDescent="0.25">
      <c r="A4" s="91" t="str">
        <f>'closing entries to T account'!C5</f>
        <v>Accounts Receivable</v>
      </c>
      <c r="B4" s="54">
        <f>'closing entries to T account'!B7</f>
        <v>49550</v>
      </c>
      <c r="C4" s="55"/>
    </row>
    <row r="5" spans="1:3" x14ac:dyDescent="0.25">
      <c r="A5" s="91" t="str">
        <f>'closing entries to T account'!C10</f>
        <v>Supplies</v>
      </c>
      <c r="B5" s="54">
        <f>'closing entries to T account'!B12</f>
        <v>2300</v>
      </c>
      <c r="C5" s="55"/>
    </row>
    <row r="6" spans="1:3" x14ac:dyDescent="0.25">
      <c r="A6" s="91" t="str">
        <f>'closing entries to T account'!C14</f>
        <v>Prepaid Insurance</v>
      </c>
      <c r="B6" s="54">
        <f>'closing entries to T account'!B16</f>
        <v>67375</v>
      </c>
      <c r="C6" s="55"/>
    </row>
    <row r="7" spans="1:3" x14ac:dyDescent="0.25">
      <c r="A7" s="91" t="str">
        <f>'closing entries to T account'!C18</f>
        <v>Land</v>
      </c>
      <c r="B7" s="54">
        <f>'closing entries to T account'!B20</f>
        <v>275000</v>
      </c>
      <c r="C7" s="55"/>
    </row>
    <row r="8" spans="1:3" x14ac:dyDescent="0.25">
      <c r="A8" s="91" t="str">
        <f>'closing entries to T account'!C22</f>
        <v>Buildings</v>
      </c>
      <c r="B8" s="54">
        <f>'closing entries to T account'!B26</f>
        <v>431780</v>
      </c>
      <c r="C8" s="55"/>
    </row>
    <row r="9" spans="1:3" x14ac:dyDescent="0.25">
      <c r="A9" s="91" t="str">
        <f>'closing entries to T account'!C28</f>
        <v>Mortgage Payable</v>
      </c>
      <c r="B9" s="55"/>
      <c r="C9" s="54">
        <f>'closing entries to T account'!C30</f>
        <v>605400</v>
      </c>
    </row>
    <row r="10" spans="1:3" x14ac:dyDescent="0.25">
      <c r="A10" s="91" t="str">
        <f>'closing entries to T account'!G1</f>
        <v>Accounts Payable</v>
      </c>
      <c r="B10" s="55"/>
      <c r="C10" s="54">
        <f>'closing entries to T account'!G3</f>
        <v>11625</v>
      </c>
    </row>
    <row r="11" spans="1:3" x14ac:dyDescent="0.25">
      <c r="A11" s="91" t="str">
        <f>'closing entries to T account'!G5</f>
        <v>Salaries Payable</v>
      </c>
      <c r="B11" s="55"/>
      <c r="C11" s="54">
        <f>'closing entries to T account'!G7</f>
        <v>3650</v>
      </c>
    </row>
    <row r="12" spans="1:3" x14ac:dyDescent="0.25">
      <c r="A12" s="91" t="str">
        <f>'closing entries to T account'!G10</f>
        <v>Unearned Revenue</v>
      </c>
      <c r="B12" s="55"/>
      <c r="C12" s="54">
        <f>'closing entries to T account'!G12</f>
        <v>80500</v>
      </c>
    </row>
    <row r="13" spans="1:3" x14ac:dyDescent="0.25">
      <c r="A13" s="91" t="str">
        <f>'closing entries to T account'!G14</f>
        <v>Income Tax Payable</v>
      </c>
      <c r="B13" s="55"/>
      <c r="C13" s="54">
        <f>'closing entries to T account'!G16</f>
        <v>975</v>
      </c>
    </row>
    <row r="14" spans="1:3" x14ac:dyDescent="0.25">
      <c r="A14" s="91" t="str">
        <f>'closing entries to T account'!G18</f>
        <v>Common Shares</v>
      </c>
      <c r="B14" s="55"/>
      <c r="C14" s="54">
        <f>'closing entries to T account'!G20</f>
        <v>817967</v>
      </c>
    </row>
    <row r="15" spans="1:3" x14ac:dyDescent="0.25">
      <c r="A15" s="91" t="s">
        <v>82</v>
      </c>
      <c r="B15" s="55"/>
      <c r="C15" s="54">
        <v>17540</v>
      </c>
    </row>
    <row r="16" spans="1:3" x14ac:dyDescent="0.25">
      <c r="A16" s="91" t="str">
        <f>'closing entries to T account'!L1</f>
        <v xml:space="preserve">Income summary </v>
      </c>
      <c r="B16" s="55"/>
      <c r="C16" s="54">
        <f>'closing entries to T account'!L3</f>
        <v>12065</v>
      </c>
    </row>
    <row r="17" spans="1:8" x14ac:dyDescent="0.25">
      <c r="A17" s="91" t="str">
        <f>'closing entries to T account'!K5</f>
        <v xml:space="preserve">Revenue </v>
      </c>
      <c r="B17" s="55"/>
      <c r="C17" s="54">
        <f>'closing entries to T account'!L7</f>
        <v>74500</v>
      </c>
    </row>
    <row r="18" spans="1:8" x14ac:dyDescent="0.25">
      <c r="A18" s="91" t="str">
        <f>'closing entries to T account'!K10</f>
        <v>salaries Expenses</v>
      </c>
      <c r="B18" s="54">
        <f>'closing entries to T account'!K12</f>
        <v>36500</v>
      </c>
      <c r="C18" s="55"/>
    </row>
    <row r="19" spans="1:8" x14ac:dyDescent="0.25">
      <c r="A19" s="91" t="str">
        <f>'closing entries to T account'!K14</f>
        <v xml:space="preserve">supplies Expenses </v>
      </c>
      <c r="B19" s="54">
        <f>'closing entries to T account'!K16</f>
        <v>775</v>
      </c>
      <c r="C19" s="55"/>
    </row>
    <row r="20" spans="1:8" x14ac:dyDescent="0.25">
      <c r="A20" s="91" t="str">
        <f>'closing entries to T account'!K18</f>
        <v>Depreciation Expense</v>
      </c>
      <c r="B20" s="54">
        <f>'closing entries to T account'!K20</f>
        <v>1220</v>
      </c>
      <c r="C20" s="55"/>
      <c r="H20" s="92"/>
    </row>
    <row r="21" spans="1:8" x14ac:dyDescent="0.25">
      <c r="A21" s="91" t="str">
        <f>'closing entries to T account'!K22</f>
        <v>interest Expense</v>
      </c>
      <c r="B21" s="54">
        <f>'closing entries to T account'!K24</f>
        <v>1200</v>
      </c>
      <c r="C21" s="55"/>
    </row>
    <row r="22" spans="1:8" x14ac:dyDescent="0.25">
      <c r="A22" s="91" t="str">
        <f>'closing entries to T account'!K27</f>
        <v>insurance Expense</v>
      </c>
      <c r="B22" s="54">
        <f>'closing entries to T account'!K29</f>
        <v>1925</v>
      </c>
      <c r="C22" s="55"/>
    </row>
    <row r="23" spans="1:8" x14ac:dyDescent="0.25">
      <c r="A23" s="91" t="str">
        <f>'closing entries to T account'!O1</f>
        <v>utilities Expense</v>
      </c>
      <c r="B23" s="54">
        <f>'closing entries to T account'!O3</f>
        <v>10070</v>
      </c>
      <c r="C23" s="55"/>
    </row>
    <row r="24" spans="1:8" x14ac:dyDescent="0.25">
      <c r="A24" s="91" t="str">
        <f>'closing entries to T account'!O6</f>
        <v>Repairs Expense</v>
      </c>
      <c r="B24" s="54">
        <f>'closing entries to T account'!O8</f>
        <v>8550</v>
      </c>
      <c r="C24" s="55"/>
    </row>
    <row r="25" spans="1:8" x14ac:dyDescent="0.25">
      <c r="A25" s="36" t="str">
        <f>'closing entries to T account'!O10</f>
        <v>Income tax expense</v>
      </c>
      <c r="B25" s="54">
        <f>'closing entries to T account'!O12</f>
        <v>975</v>
      </c>
      <c r="C25" s="54"/>
    </row>
    <row r="26" spans="1:8" x14ac:dyDescent="0.25">
      <c r="A26" s="91" t="str">
        <f>'closing entries to T account'!O14</f>
        <v xml:space="preserve">Dividends expense </v>
      </c>
      <c r="B26" s="54">
        <f>'closing entries to T account'!O16</f>
        <v>1040</v>
      </c>
      <c r="C26" s="55"/>
    </row>
    <row r="27" spans="1:8" x14ac:dyDescent="0.25">
      <c r="A27" s="4"/>
      <c r="B27" s="55"/>
      <c r="C27" s="55"/>
    </row>
    <row r="28" spans="1:8" x14ac:dyDescent="0.25">
      <c r="A28" s="4"/>
      <c r="B28" s="55"/>
      <c r="C28" s="55"/>
    </row>
    <row r="29" spans="1:8" x14ac:dyDescent="0.25">
      <c r="A29" s="48"/>
      <c r="B29" s="94">
        <f>SUM(B3:B28)</f>
        <v>1624222</v>
      </c>
      <c r="C29" s="94">
        <f>SUM(C3:C28)</f>
        <v>1624222</v>
      </c>
    </row>
    <row r="31" spans="1:8" x14ac:dyDescent="0.25">
      <c r="C31" s="93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Chart of Accounts    </vt:lpstr>
      <vt:lpstr>posting in Ledger</vt:lpstr>
      <vt:lpstr>T-account</vt:lpstr>
      <vt:lpstr>Adjusted trial balance </vt:lpstr>
      <vt:lpstr>income statement</vt:lpstr>
      <vt:lpstr>Statement of Changes in Equity</vt:lpstr>
      <vt:lpstr>Statement of Financial Position</vt:lpstr>
      <vt:lpstr>closing journal entries</vt:lpstr>
      <vt:lpstr>closing entries to T account</vt:lpstr>
      <vt:lpstr>post-closing Trial Balance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2019-12-03T02:20:11Z</dcterms:created>
  <dcterms:modified xsi:type="dcterms:W3CDTF">2019-12-04T10:34:11Z</dcterms:modified>
</cp:coreProperties>
</file>